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лан 2014 год  " sheetId="1" r:id="rId1"/>
  </sheets>
  <definedNames>
    <definedName name="_xlnm.Print_Titles" localSheetId="0">'План 2014 год  '!$9:$12</definedName>
    <definedName name="_xlnm.Print_Area" localSheetId="0">'План 2014 год  '!$A$1:$Q$144</definedName>
  </definedNames>
  <calcPr fullCalcOnLoad="1"/>
</workbook>
</file>

<file path=xl/sharedStrings.xml><?xml version="1.0" encoding="utf-8"?>
<sst xmlns="http://schemas.openxmlformats.org/spreadsheetml/2006/main" count="159" uniqueCount="147">
  <si>
    <t>Приложение №1</t>
  </si>
  <si>
    <t xml:space="preserve">Октябрьского  района Ростовской области </t>
  </si>
  <si>
    <t>(тыс.руб.)</t>
  </si>
  <si>
    <t>Отрасли и направления финансирования</t>
  </si>
  <si>
    <t>Объем инвестиций, всего</t>
  </si>
  <si>
    <t>Примечание</t>
  </si>
  <si>
    <t xml:space="preserve">    Источники инвестиций</t>
  </si>
  <si>
    <t>Федеральный бюджет</t>
  </si>
  <si>
    <t>Областной бюджет</t>
  </si>
  <si>
    <t>Районный бюджет</t>
  </si>
  <si>
    <t>Фонд местного развития</t>
  </si>
  <si>
    <t>Средства предприятий</t>
  </si>
  <si>
    <t>Средства населения</t>
  </si>
  <si>
    <t>План</t>
  </si>
  <si>
    <t>Факт</t>
  </si>
  <si>
    <t>ОБЪЕМ ИНВЕСТИЦИЙ - ВСЕГО</t>
  </si>
  <si>
    <t>ГАЗИФИКАЦИЯ всего, в том числе</t>
  </si>
  <si>
    <t>Строительство и реконструкция водопроводных и канализационных сетей:</t>
  </si>
  <si>
    <t>ЖИЛИЩНОЕ СТРОИТЕЛЬСТВО всего, в том числе</t>
  </si>
  <si>
    <t>Строительство жилья:</t>
  </si>
  <si>
    <t>ЖИЛИЩНО-КОММУНАЛЬНОЕ ХОЗЯЙСТВО всего, в том числе</t>
  </si>
  <si>
    <t>ОБРАЗОВАНИЕ всего, в том числе</t>
  </si>
  <si>
    <t>КУЛЬТУРА всего, в том числе</t>
  </si>
  <si>
    <t>ЗДРАВООХРАНЕНИЕ всего, в том числе</t>
  </si>
  <si>
    <t>Приобретение оборудования, всего:</t>
  </si>
  <si>
    <t>Прочие объекты:</t>
  </si>
  <si>
    <t>ДОРОГИ всего, в том числе</t>
  </si>
  <si>
    <t>Капитальный ремонт, строительство:</t>
  </si>
  <si>
    <t>ЖЕЛЕЗНОДОРОЖНЫЙ ТРАНСПОРТ всего, в том числе</t>
  </si>
  <si>
    <t>АВТОМОБИЛЬНЫЙ ТРАНСПОРТ всего</t>
  </si>
  <si>
    <t>СВЯЗЬ всего</t>
  </si>
  <si>
    <t>СЕЛЬСКОЕ ХОЗЯЙСТВО всего, в том числе</t>
  </si>
  <si>
    <t>Строительство, реконструкция помещений:</t>
  </si>
  <si>
    <t>Агроландшафтная система земледелия:</t>
  </si>
  <si>
    <t>ПРОМЫШЛЕННОСТЬ всего, в том числе</t>
  </si>
  <si>
    <t>Строительство и приобретение оборудования:</t>
  </si>
  <si>
    <t>Инвестиции за счет средств фонда местного развития</t>
  </si>
  <si>
    <t>Объем инвестиций на строительство предприятий индустриально-промышленного комплекса</t>
  </si>
  <si>
    <t>Отклоне-ние</t>
  </si>
  <si>
    <t xml:space="preserve"> </t>
  </si>
  <si>
    <t>к Постановлению Администрации Октябрьского района</t>
  </si>
  <si>
    <t>Приобретение скота,птицы:</t>
  </si>
  <si>
    <t>ЭЛЕКТРОСНАБЖЕНИЕ всего, в том числе</t>
  </si>
  <si>
    <t>Приобретение техники, оборудования:</t>
  </si>
  <si>
    <t>Посев многолетних трав</t>
  </si>
  <si>
    <t>Внесение минеральных удобрений</t>
  </si>
  <si>
    <t>Внесение органических удобрений</t>
  </si>
  <si>
    <t>Строительство, капитальный ремонт учреждений, разработка ПСД</t>
  </si>
  <si>
    <t>РЕЕСТР ИНВЕСТИЦИОННЫХ ПРОЕКТОВ</t>
  </si>
  <si>
    <t>ООО БНПО "Биопродукты" Строительство завода по производству инулиносодержащей продукции, вблизи х. Новопавловка Краснокутского поселения</t>
  </si>
  <si>
    <t>ООО "ЭкоСтройДон" Строительство мусороперерабатывающего комбината на 600 тысяч тонн</t>
  </si>
  <si>
    <t xml:space="preserve">ООО "Меркурий" Строительство банно-прачечного комбината в п. Каменоломни </t>
  </si>
  <si>
    <t>ООО "Интессо" Строительство второй очереди производственной площади предприятия по разработке и производству светодиодных источников света</t>
  </si>
  <si>
    <t>ООО "РокТронРусЮг" Строительство завода РокТрон  по комплексной переработке золошлаковых отходов</t>
  </si>
  <si>
    <t xml:space="preserve">ООО "Таир" Строительство магазина строительных материалов </t>
  </si>
  <si>
    <t>ООО "Этна" Строительство предприятия снэковой продукции в ст. Бессергеневской</t>
  </si>
  <si>
    <t>Капитальный ремонт МБОУ СОШ №41 ст. Бессергеневская</t>
  </si>
  <si>
    <t>Мероприятия по устройству ограждений территорий муниципальных общеобразовательных учреждений</t>
  </si>
  <si>
    <t xml:space="preserve">Приобретение медицинского оборудования </t>
  </si>
  <si>
    <t>Изготовление для маломобильных групп населения на территории РДК входа на территорию, лестница (наружная), пандус (наружный), автостоянка и парковка</t>
  </si>
  <si>
    <t>Изготовление для маломобильных групп населения в здании РДК санитарно-гигиенического помещения (оформление в санузлах мужского женского помещения универсальными кабинами)</t>
  </si>
  <si>
    <t>Изготовление для маломобильных групп населения МЦБ создание системы информации на объекте</t>
  </si>
  <si>
    <t>Комплектование книжных фондов библиотек</t>
  </si>
  <si>
    <t>Капитальный ремонт "Памятник воинам ВОВ в х. Новая Бахмутовка, Артемовского с. П., октябрьского района"</t>
  </si>
  <si>
    <t>Капитальный ремонт памятника воинам ВОВ, х. Керчик-Савров Керченского с. п., Октябрьского района</t>
  </si>
  <si>
    <t>Капитальный ремонт мемориала памяти в ст. Кривянская, Кривянского с. п., Октябрьского района Ростовской области</t>
  </si>
  <si>
    <t>Капитальный ремонт "Памятник погибшим воинам ВОВ в п. Новозарянский, Мокрологского с. п., Октябрьского района</t>
  </si>
  <si>
    <t>Закупка компьютерного оборудования и офисного оборудования для учреждений в сфере культуры</t>
  </si>
  <si>
    <t>Приобретение лицензионного програмного обеспечения (системного, офисного) в сфере культуры</t>
  </si>
  <si>
    <t>Разработка (создание) сайтов учреждений в сфере культуры</t>
  </si>
  <si>
    <t xml:space="preserve">Строительство (приобретение) жилых помещений в сельских поселениях Октябрьского района для обеспечения жильем молодых семей и молодых специалистов </t>
  </si>
  <si>
    <t>Поощрение победителей по итогам районых конкурсов в сфере управления многоквартирными домами</t>
  </si>
  <si>
    <t>Развитие материальной базы муниципальной образований в сфере обращения с твердыми бытовыми отходами, включая приобретение мусоровозов</t>
  </si>
  <si>
    <t>Разработка проектно-сметной документации по объекту: "Строительство подъездной дороги по ул. Пролетарская с устройством тротуара и асфальтобетонной площадки к детскому дошкольному общеобразовательному учреждению на 280 мест расположенному в п. Каменоломни, ул. Свердлова, 123</t>
  </si>
  <si>
    <t xml:space="preserve">Строительство дороги к детскому саду по ул. Кирпичная, 2а, в ст. Кривянская </t>
  </si>
  <si>
    <t>Строительство разводящих водопроводных сетей в с. Алексеевка и х. Шевченко Октябрьского района Ростовской области</t>
  </si>
  <si>
    <t>ООО "Евродон-Юг": создание промышленного комплекса по производству мяса индейки в Октябрьском районе Ростовской области</t>
  </si>
  <si>
    <t>ООО "Евродон" увеличение производственной мощности промышленного комплекса по выращиванию индейки в Октябрьском районе Ростовской области до 67 тыс. тонн в живом весе</t>
  </si>
  <si>
    <t>СПССК "Равнинный", реконструкция ЗАВ-40, сортплощадки</t>
  </si>
  <si>
    <t>ТНВ "Белбородов и Теплянский", комбайн</t>
  </si>
  <si>
    <t>ОАО "Ленинградское" филиал "Кадамавское", с\х техника</t>
  </si>
  <si>
    <t>ИП Свитальский В. С. - глава КФХ, трактор</t>
  </si>
  <si>
    <t>ИП Приколотин А. Г. - глава КФХ, с\х трактор</t>
  </si>
  <si>
    <t>ООО "Маркинская пф", приобретение техники и оборудования</t>
  </si>
  <si>
    <t xml:space="preserve">Культуртехнические работы </t>
  </si>
  <si>
    <t>Рубка уходные работы в лесополосах</t>
  </si>
  <si>
    <t>ООО "Ростовский завод упаковки и полиграфии " Строительство завода упаковочных материалов из пластика и вспененного полистирола</t>
  </si>
  <si>
    <t>Разработка проектной документации на строительство автомобильной дороги от п. Новоперсиановка - до сл. Красюковская</t>
  </si>
  <si>
    <t>Изготовление проектно-сметной документации на комплексный капитальный ремонт социального прияюта для детей и подростков Октябрьского района "Огонек"</t>
  </si>
  <si>
    <t>ООО "Атлант" Строительство многоквартирных домов</t>
  </si>
  <si>
    <t xml:space="preserve">ООО "Бостон" Строительство многоквартирных домов </t>
  </si>
  <si>
    <t>ООО "Каскад" строительство многоквартирных домов</t>
  </si>
  <si>
    <t>ООО "Стеркорат" Строительство предприятия по производству органических удобрений</t>
  </si>
  <si>
    <t>Разработка проектной документации на строительство а/д от х. Миллерово - до сл. Красюковская</t>
  </si>
  <si>
    <t xml:space="preserve">ОАО "Краснодаргазстрой" Строительство компрессорной станции "Шахтинская" газпровода "Южный поток" в Октябрьском районе </t>
  </si>
  <si>
    <t>на 2014 год</t>
  </si>
  <si>
    <t>ООО "Жилстройинвест" Строительство многоквартирных жилых домов</t>
  </si>
  <si>
    <t>Строительство плавательного бассейна в п. Персиановский - источник и объем финансирования не определены</t>
  </si>
  <si>
    <t>Здание поста ЭЦ ст. Каменоломни</t>
  </si>
  <si>
    <t>ООО "ЮГ-ПРОМ" Строительство предприятия по производству электрической продукции</t>
  </si>
  <si>
    <t>ООО "СтройПартнер" Строительство 3-х этажного 33-квартирного жилого дома по ул. Кривошлыкова 9-б в п. Персиановский (1300 кв.м.)</t>
  </si>
  <si>
    <t xml:space="preserve">             -3-х этажный 21 кв. п. Каменоломн, пер. Садовый, 27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</si>
  <si>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(31 человек)</t>
  </si>
  <si>
    <t xml:space="preserve">             - 3-х этажный 20 кв.. в п. Персиановский, ул. Мира 1, стр. 2 (920 кв.м.)</t>
  </si>
  <si>
    <t>Строительство дороги к детскому саду по ул. Советская. 169в, в ст. Красюковская</t>
  </si>
  <si>
    <t xml:space="preserve">Капитальный ремонт автодороги
Шахты – Белая Калитва 2 уч. -  0,865 км
</t>
  </si>
  <si>
    <t xml:space="preserve">Капитальный ремонт автодороги
Шахты – Керчик Савров   2,6 км
</t>
  </si>
  <si>
    <t xml:space="preserve">Капитальный ремонт автодороги
Шахты – Белая Калитва   1 уч.  - 2,411 км
</t>
  </si>
  <si>
    <t xml:space="preserve">Капитальный ремонт автодороги
Шахты – Цимлянск  4,321 м
</t>
  </si>
  <si>
    <t>Устройство ограждений территорий муниципальных общеобразовательных учреждений</t>
  </si>
  <si>
    <t>Выкуп детского сада на 80 мест в х. Киреевка</t>
  </si>
  <si>
    <r>
      <t xml:space="preserve">             </t>
    </r>
    <r>
      <rPr>
        <i/>
        <sz val="12"/>
        <rFont val="Times New Roman"/>
        <family val="1"/>
      </rPr>
      <t>-3-х этажный 21 кв. . п. Каменоломн, ул. Восточная, 34 (800 кв.м.)</t>
    </r>
  </si>
  <si>
    <t>Строительство детского садика в сл. Красюковская на 120 мест</t>
  </si>
  <si>
    <t>ЗАО"Тандер" Строительство распределительного центра-склада продовольственных и непродовольственных в п. Интернациональный Октябрьского района</t>
  </si>
  <si>
    <t>ООО "Фабрика вкуса" реконструкция помещения</t>
  </si>
  <si>
    <t>СПССК "Кривянский" строительство овощехранилища</t>
  </si>
  <si>
    <t>СПССК "Молочный дом"  линня по пакетированию молока</t>
  </si>
  <si>
    <t>ООО "Фабрика вкуса" приобретение спец. транспорта</t>
  </si>
  <si>
    <t>СПССК "Молочный дом" оборудование для переработки молока</t>
  </si>
  <si>
    <t>СПССК "Кривянский" спец. техника</t>
  </si>
  <si>
    <t>Распределительные газопроводы низкого давления на ст. Заплавская (2 этап)</t>
  </si>
  <si>
    <t>ООО "Иннова" Строительство завода стеновых материалов мощностью 50 млн. штук в год</t>
  </si>
  <si>
    <t xml:space="preserve">            -3-х этажный дом 18. кв.п.Каменоломни, ул. Строительная, 11а, стр.1, сек. 2 , </t>
  </si>
  <si>
    <t xml:space="preserve">             -2х-уровневый 4 кв.. п.Каменоломни, ул 40 лет Октября , 28 (320 кв.м.)</t>
  </si>
  <si>
    <t>ВОДОСНАБЖЕНИЕ всего, в том числе</t>
  </si>
  <si>
    <t>Распределительный газопровод в  х. Новопавловка</t>
  </si>
  <si>
    <t>Строительство детского садика в Кривянском с/п на 220 мест</t>
  </si>
  <si>
    <t>Строительство детского сада на п. Каменоломни на 280 мест</t>
  </si>
  <si>
    <t xml:space="preserve">             -3-х этажный дом 15. кв. п.Каменоломни, ул. Строительная, 11а, стр.2, сек.,1</t>
  </si>
  <si>
    <t xml:space="preserve">            -3-х этажный дом 12. кв. ж. д.п.Каменоломни, ул. Строительная, 11а, стр.2, сек. 2</t>
  </si>
  <si>
    <t xml:space="preserve">            - 3-х этажный 15 кв. в п. Персиановский, ул. Мира 1, стр. 3 сек 1 (700 кв.м.)</t>
  </si>
  <si>
    <t xml:space="preserve">            - 3-х этажный 15 кв. в п. Персиановский, ул. Мира 1, стр. 3 сек 2 (850 кв.м.)</t>
  </si>
  <si>
    <t>Физ.лицо Омаров Е. А. 2х-уровневый 3 кв. п. Каменоломни, ул. Красноармейская, 1-ж  (240 кв.м.)</t>
  </si>
  <si>
    <t xml:space="preserve">Обеспечение жильем молодых семей (жилище) </t>
  </si>
  <si>
    <t>Капитальный ремонт многоквартирных домов, Персиановское сельское поселение п. Казачьи Лагери ул. 60 лет Победы, 8 (ДОС - 1)</t>
  </si>
  <si>
    <r>
      <t xml:space="preserve">            </t>
    </r>
    <r>
      <rPr>
        <i/>
        <sz val="12"/>
        <rFont val="Times New Roman"/>
        <family val="1"/>
      </rPr>
      <t>-в п. Персиановский по ул. Бульварная 16/1 (515 кв. м.)</t>
    </r>
  </si>
  <si>
    <t xml:space="preserve">            -в п. Персиановский по ул. Бульварная 16/2 (515 кв. м.)</t>
  </si>
  <si>
    <t>ООО "Лента" Строительство торгового комплекса "Лента" в Краснокутском поселении</t>
  </si>
  <si>
    <t>ООО "Строймаш" Строительство складского помещения под стройоборудование,в Краснокутском поселении</t>
  </si>
  <si>
    <t>Ремонт сквера памятника "Вечный огонь (2 этап) Каменоломенское г.п.</t>
  </si>
  <si>
    <t>Распределительные газопроводы в ст. Бессергеневская (2 этап) (ПИР)</t>
  </si>
  <si>
    <t>Строительство индивидуального жилья (10700 кв.м * 29,6 т.р. За 1 кв. м.)</t>
  </si>
  <si>
    <t>ТОРГОВЛЯ, СФЕРА УСЛУГ всего, в том числе</t>
  </si>
  <si>
    <t>УПРАВЛЕНИЕ СОЦИАЛЬНОЙ ЗАЩИТЫ НАСЕЛЕНИЯ всего, в то числе</t>
  </si>
  <si>
    <t>ООО "НРК" (Новочеркасский рыбокомбинат) приобретение оборудования</t>
  </si>
  <si>
    <t>ОАО "Бессергеневский рыборазводящий завод" приобретение оборудования</t>
  </si>
  <si>
    <r>
      <t xml:space="preserve">№ 31  от </t>
    </r>
    <r>
      <rPr>
        <u val="single"/>
        <sz val="12"/>
        <rFont val="Times New Roman"/>
        <family val="1"/>
      </rPr>
      <t>21.01.2014 г.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</si>
</sst>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#,##0.00_р_."/>
    <numFmt numFmtId="187" formatCode="_-* #,##0.0_р_._-;\-* #,##0.0_р_._-;_-* &quot;-&quot;?_р_._-;_-@_-"/>
    <numFmt numFmtId="188" formatCode="#,##0.0_р_.;\-#,##0.0_р_."/>
    <numFmt numFmtId="189" formatCode="#,##0_р_."/>
    <numFmt numFmtId="190" formatCode="#,##0.000_р_."/>
    <numFmt numFmtId="191" formatCode="#,##0.0000_р_."/>
    <numFmt numFmtId="192" formatCode="_-* #,##0.00000_р_._-;\-* #,##0.00000_р_._-;_-* &quot;-&quot;???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 ;\-#,##0.0\ 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15"/>
      <color indexed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5"/>
      <color indexed="10"/>
      <name val="Times New Roman"/>
      <family val="1"/>
    </font>
    <font>
      <sz val="15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73" fontId="10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74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vertical="center" wrapText="1"/>
    </xf>
    <xf numFmtId="188" fontId="13" fillId="34" borderId="10" xfId="0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8" fontId="13" fillId="34" borderId="13" xfId="0" applyNumberFormat="1" applyFont="1" applyFill="1" applyBorder="1" applyAlignment="1">
      <alignment vertical="center" wrapText="1"/>
    </xf>
    <xf numFmtId="188" fontId="13" fillId="34" borderId="14" xfId="0" applyNumberFormat="1" applyFont="1" applyFill="1" applyBorder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vertical="center" wrapText="1"/>
    </xf>
    <xf numFmtId="173" fontId="13" fillId="34" borderId="16" xfId="0" applyNumberFormat="1" applyFont="1" applyFill="1" applyBorder="1" applyAlignment="1">
      <alignment vertical="center" wrapText="1"/>
    </xf>
    <xf numFmtId="173" fontId="13" fillId="34" borderId="17" xfId="0" applyNumberFormat="1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center" wrapText="1"/>
    </xf>
    <xf numFmtId="173" fontId="13" fillId="34" borderId="19" xfId="0" applyNumberFormat="1" applyFont="1" applyFill="1" applyBorder="1" applyAlignment="1">
      <alignment vertical="center" wrapText="1"/>
    </xf>
    <xf numFmtId="173" fontId="13" fillId="34" borderId="20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 vertical="center" wrapText="1"/>
    </xf>
    <xf numFmtId="0" fontId="6" fillId="34" borderId="21" xfId="0" applyFont="1" applyFill="1" applyBorder="1" applyAlignment="1">
      <alignment horizontal="left" vertical="center" wrapText="1"/>
    </xf>
    <xf numFmtId="173" fontId="6" fillId="34" borderId="22" xfId="0" applyNumberFormat="1" applyFont="1" applyFill="1" applyBorder="1" applyAlignment="1">
      <alignment vertical="center" wrapText="1"/>
    </xf>
    <xf numFmtId="173" fontId="10" fillId="34" borderId="22" xfId="0" applyNumberFormat="1" applyFont="1" applyFill="1" applyBorder="1" applyAlignment="1">
      <alignment vertical="center" wrapText="1"/>
    </xf>
    <xf numFmtId="173" fontId="10" fillId="34" borderId="23" xfId="0" applyNumberFormat="1" applyFont="1" applyFill="1" applyBorder="1" applyAlignment="1">
      <alignment vertical="center" wrapText="1"/>
    </xf>
    <xf numFmtId="173" fontId="10" fillId="34" borderId="14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173" fontId="10" fillId="34" borderId="10" xfId="0" applyNumberFormat="1" applyFont="1" applyFill="1" applyBorder="1" applyAlignment="1">
      <alignment vertical="center" wrapText="1"/>
    </xf>
    <xf numFmtId="173" fontId="10" fillId="34" borderId="13" xfId="0" applyNumberFormat="1" applyFont="1" applyFill="1" applyBorder="1" applyAlignment="1">
      <alignment vertical="center" wrapText="1"/>
    </xf>
    <xf numFmtId="0" fontId="6" fillId="34" borderId="24" xfId="0" applyFont="1" applyFill="1" applyBorder="1" applyAlignment="1">
      <alignment horizontal="left" vertical="center" wrapText="1"/>
    </xf>
    <xf numFmtId="173" fontId="6" fillId="34" borderId="25" xfId="0" applyNumberFormat="1" applyFont="1" applyFill="1" applyBorder="1" applyAlignment="1">
      <alignment vertical="center" wrapText="1"/>
    </xf>
    <xf numFmtId="173" fontId="10" fillId="34" borderId="25" xfId="0" applyNumberFormat="1" applyFont="1" applyFill="1" applyBorder="1" applyAlignment="1">
      <alignment vertical="center" wrapText="1"/>
    </xf>
    <xf numFmtId="173" fontId="10" fillId="34" borderId="26" xfId="0" applyNumberFormat="1" applyFont="1" applyFill="1" applyBorder="1" applyAlignment="1">
      <alignment vertical="center" wrapText="1"/>
    </xf>
    <xf numFmtId="173" fontId="10" fillId="34" borderId="27" xfId="0" applyNumberFormat="1" applyFont="1" applyFill="1" applyBorder="1" applyAlignment="1">
      <alignment vertical="center" wrapText="1"/>
    </xf>
    <xf numFmtId="0" fontId="64" fillId="34" borderId="28" xfId="0" applyFont="1" applyFill="1" applyBorder="1" applyAlignment="1">
      <alignment horizontal="left" vertical="center" wrapText="1"/>
    </xf>
    <xf numFmtId="173" fontId="64" fillId="34" borderId="28" xfId="0" applyNumberFormat="1" applyFont="1" applyFill="1" applyBorder="1" applyAlignment="1">
      <alignment vertical="center" wrapText="1"/>
    </xf>
    <xf numFmtId="173" fontId="64" fillId="34" borderId="29" xfId="0" applyNumberFormat="1" applyFont="1" applyFill="1" applyBorder="1" applyAlignment="1">
      <alignment vertical="center" wrapText="1"/>
    </xf>
    <xf numFmtId="173" fontId="64" fillId="34" borderId="30" xfId="0" applyNumberFormat="1" applyFont="1" applyFill="1" applyBorder="1" applyAlignment="1">
      <alignment vertical="center" wrapText="1"/>
    </xf>
    <xf numFmtId="173" fontId="64" fillId="34" borderId="0" xfId="0" applyNumberFormat="1" applyFont="1" applyFill="1" applyBorder="1" applyAlignment="1">
      <alignment vertical="center" wrapText="1"/>
    </xf>
    <xf numFmtId="0" fontId="63" fillId="34" borderId="0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horizontal="left" vertical="center" wrapText="1"/>
    </xf>
    <xf numFmtId="173" fontId="10" fillId="34" borderId="31" xfId="0" applyNumberFormat="1" applyFont="1" applyFill="1" applyBorder="1" applyAlignment="1">
      <alignment vertical="center" wrapText="1"/>
    </xf>
    <xf numFmtId="173" fontId="10" fillId="34" borderId="32" xfId="0" applyNumberFormat="1" applyFont="1" applyFill="1" applyBorder="1" applyAlignment="1">
      <alignment vertical="center" wrapText="1"/>
    </xf>
    <xf numFmtId="0" fontId="6" fillId="34" borderId="33" xfId="0" applyFont="1" applyFill="1" applyBorder="1" applyAlignment="1">
      <alignment horizontal="left" vertical="center" wrapText="1"/>
    </xf>
    <xf numFmtId="173" fontId="6" fillId="34" borderId="34" xfId="0" applyNumberFormat="1" applyFont="1" applyFill="1" applyBorder="1" applyAlignment="1">
      <alignment vertical="center" wrapText="1"/>
    </xf>
    <xf numFmtId="173" fontId="6" fillId="34" borderId="19" xfId="0" applyNumberFormat="1" applyFont="1" applyFill="1" applyBorder="1" applyAlignment="1">
      <alignment vertical="center" wrapText="1"/>
    </xf>
    <xf numFmtId="173" fontId="6" fillId="34" borderId="35" xfId="0" applyNumberFormat="1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15" fillId="34" borderId="0" xfId="0" applyFont="1" applyFill="1" applyAlignment="1">
      <alignment vertical="center" wrapText="1"/>
    </xf>
    <xf numFmtId="0" fontId="13" fillId="34" borderId="36" xfId="0" applyFont="1" applyFill="1" applyBorder="1" applyAlignment="1">
      <alignment vertical="center" wrapText="1"/>
    </xf>
    <xf numFmtId="173" fontId="13" fillId="34" borderId="37" xfId="0" applyNumberFormat="1" applyFont="1" applyFill="1" applyBorder="1" applyAlignment="1">
      <alignment vertical="center" wrapText="1"/>
    </xf>
    <xf numFmtId="173" fontId="13" fillId="34" borderId="38" xfId="0" applyNumberFormat="1" applyFont="1" applyFill="1" applyBorder="1" applyAlignment="1">
      <alignment vertical="center" wrapText="1"/>
    </xf>
    <xf numFmtId="173" fontId="13" fillId="34" borderId="14" xfId="0" applyNumberFormat="1" applyFont="1" applyFill="1" applyBorder="1" applyAlignment="1">
      <alignment vertical="center" wrapText="1"/>
    </xf>
    <xf numFmtId="0" fontId="10" fillId="34" borderId="21" xfId="0" applyFont="1" applyFill="1" applyBorder="1" applyAlignment="1">
      <alignment horizontal="left" vertical="center" wrapText="1"/>
    </xf>
    <xf numFmtId="173" fontId="6" fillId="34" borderId="13" xfId="0" applyNumberFormat="1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left" vertical="center" wrapText="1"/>
    </xf>
    <xf numFmtId="49" fontId="19" fillId="34" borderId="12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0" fontId="12" fillId="34" borderId="28" xfId="0" applyFont="1" applyFill="1" applyBorder="1" applyAlignment="1">
      <alignment vertical="center" wrapText="1"/>
    </xf>
    <xf numFmtId="173" fontId="13" fillId="34" borderId="39" xfId="0" applyNumberFormat="1" applyFont="1" applyFill="1" applyBorder="1" applyAlignment="1">
      <alignment vertical="center" wrapText="1"/>
    </xf>
    <xf numFmtId="0" fontId="6" fillId="34" borderId="40" xfId="0" applyNumberFormat="1" applyFont="1" applyFill="1" applyBorder="1" applyAlignment="1">
      <alignment horizontal="left" vertical="center" wrapText="1"/>
    </xf>
    <xf numFmtId="173" fontId="6" fillId="34" borderId="31" xfId="0" applyNumberFormat="1" applyFont="1" applyFill="1" applyBorder="1" applyAlignment="1">
      <alignment vertical="center" wrapText="1"/>
    </xf>
    <xf numFmtId="186" fontId="6" fillId="34" borderId="20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173" fontId="6" fillId="34" borderId="16" xfId="0" applyNumberFormat="1" applyFont="1" applyFill="1" applyBorder="1" applyAlignment="1">
      <alignment vertical="center" wrapText="1"/>
    </xf>
    <xf numFmtId="186" fontId="6" fillId="34" borderId="17" xfId="0" applyNumberFormat="1" applyFont="1" applyFill="1" applyBorder="1" applyAlignment="1">
      <alignment vertical="center" wrapText="1"/>
    </xf>
    <xf numFmtId="0" fontId="13" fillId="34" borderId="18" xfId="0" applyNumberFormat="1" applyFont="1" applyFill="1" applyBorder="1" applyAlignment="1">
      <alignment horizontal="left" vertical="center" wrapText="1"/>
    </xf>
    <xf numFmtId="173" fontId="13" fillId="34" borderId="19" xfId="0" applyNumberFormat="1" applyFont="1" applyFill="1" applyBorder="1" applyAlignment="1">
      <alignment vertical="center" wrapText="1"/>
    </xf>
    <xf numFmtId="173" fontId="13" fillId="34" borderId="13" xfId="0" applyNumberFormat="1" applyFont="1" applyFill="1" applyBorder="1" applyAlignment="1">
      <alignment vertical="center" wrapText="1"/>
    </xf>
    <xf numFmtId="0" fontId="26" fillId="34" borderId="0" xfId="0" applyFont="1" applyFill="1" applyAlignment="1">
      <alignment vertical="center" wrapText="1"/>
    </xf>
    <xf numFmtId="0" fontId="6" fillId="34" borderId="21" xfId="0" applyNumberFormat="1" applyFont="1" applyFill="1" applyBorder="1" applyAlignment="1">
      <alignment horizontal="left" vertical="center" wrapText="1"/>
    </xf>
    <xf numFmtId="186" fontId="6" fillId="34" borderId="23" xfId="0" applyNumberFormat="1" applyFont="1" applyFill="1" applyBorder="1" applyAlignment="1">
      <alignment vertical="center" wrapText="1"/>
    </xf>
    <xf numFmtId="0" fontId="6" fillId="34" borderId="18" xfId="0" applyNumberFormat="1" applyFont="1" applyFill="1" applyBorder="1" applyAlignment="1">
      <alignment horizontal="left" vertical="center" wrapText="1"/>
    </xf>
    <xf numFmtId="186" fontId="6" fillId="34" borderId="35" xfId="0" applyNumberFormat="1" applyFont="1" applyFill="1" applyBorder="1" applyAlignment="1">
      <alignment vertical="center" wrapText="1"/>
    </xf>
    <xf numFmtId="0" fontId="13" fillId="34" borderId="18" xfId="0" applyFont="1" applyFill="1" applyBorder="1" applyAlignment="1">
      <alignment vertical="center" wrapText="1"/>
    </xf>
    <xf numFmtId="188" fontId="13" fillId="34" borderId="19" xfId="0" applyNumberFormat="1" applyFont="1" applyFill="1" applyBorder="1" applyAlignment="1">
      <alignment vertical="center" wrapText="1"/>
    </xf>
    <xf numFmtId="0" fontId="10" fillId="34" borderId="21" xfId="0" applyFont="1" applyFill="1" applyBorder="1" applyAlignment="1">
      <alignment vertical="center" wrapText="1"/>
    </xf>
    <xf numFmtId="188" fontId="10" fillId="34" borderId="22" xfId="0" applyNumberFormat="1" applyFont="1" applyFill="1" applyBorder="1" applyAlignment="1">
      <alignment vertical="center" wrapText="1"/>
    </xf>
    <xf numFmtId="188" fontId="10" fillId="34" borderId="23" xfId="0" applyNumberFormat="1" applyFont="1" applyFill="1" applyBorder="1" applyAlignment="1">
      <alignment vertical="center" wrapText="1"/>
    </xf>
    <xf numFmtId="0" fontId="6" fillId="34" borderId="24" xfId="0" applyFont="1" applyFill="1" applyBorder="1" applyAlignment="1">
      <alignment vertical="center" wrapText="1"/>
    </xf>
    <xf numFmtId="188" fontId="13" fillId="34" borderId="25" xfId="0" applyNumberFormat="1" applyFont="1" applyFill="1" applyBorder="1" applyAlignment="1">
      <alignment vertical="center" wrapText="1"/>
    </xf>
    <xf numFmtId="188" fontId="6" fillId="34" borderId="25" xfId="0" applyNumberFormat="1" applyFont="1" applyFill="1" applyBorder="1" applyAlignment="1">
      <alignment vertical="center" wrapText="1"/>
    </xf>
    <xf numFmtId="188" fontId="13" fillId="34" borderId="26" xfId="0" applyNumberFormat="1" applyFont="1" applyFill="1" applyBorder="1" applyAlignment="1">
      <alignment vertical="center" wrapText="1"/>
    </xf>
    <xf numFmtId="0" fontId="13" fillId="34" borderId="28" xfId="0" applyFont="1" applyFill="1" applyBorder="1" applyAlignment="1">
      <alignment vertical="center" wrapText="1"/>
    </xf>
    <xf numFmtId="173" fontId="13" fillId="34" borderId="28" xfId="0" applyNumberFormat="1" applyFont="1" applyFill="1" applyBorder="1" applyAlignment="1">
      <alignment vertical="center" wrapText="1"/>
    </xf>
    <xf numFmtId="173" fontId="13" fillId="34" borderId="34" xfId="0" applyNumberFormat="1" applyFont="1" applyFill="1" applyBorder="1" applyAlignment="1">
      <alignment vertical="center" wrapText="1"/>
    </xf>
    <xf numFmtId="173" fontId="13" fillId="34" borderId="41" xfId="0" applyNumberFormat="1" applyFont="1" applyFill="1" applyBorder="1" applyAlignment="1">
      <alignment vertical="center" wrapText="1"/>
    </xf>
    <xf numFmtId="173" fontId="13" fillId="34" borderId="0" xfId="0" applyNumberFormat="1" applyFont="1" applyFill="1" applyBorder="1" applyAlignment="1">
      <alignment vertical="center" wrapText="1"/>
    </xf>
    <xf numFmtId="0" fontId="18" fillId="34" borderId="0" xfId="0" applyFont="1" applyFill="1" applyAlignment="1">
      <alignment vertical="center" wrapText="1"/>
    </xf>
    <xf numFmtId="0" fontId="6" fillId="34" borderId="40" xfId="0" applyFont="1" applyFill="1" applyBorder="1" applyAlignment="1">
      <alignment vertical="center" wrapText="1"/>
    </xf>
    <xf numFmtId="173" fontId="13" fillId="34" borderId="22" xfId="0" applyNumberFormat="1" applyFont="1" applyFill="1" applyBorder="1" applyAlignment="1">
      <alignment vertical="center" wrapText="1"/>
    </xf>
    <xf numFmtId="173" fontId="65" fillId="34" borderId="31" xfId="0" applyNumberFormat="1" applyFont="1" applyFill="1" applyBorder="1" applyAlignment="1">
      <alignment vertical="center" wrapText="1"/>
    </xf>
    <xf numFmtId="173" fontId="13" fillId="34" borderId="31" xfId="0" applyNumberFormat="1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7" fillId="34" borderId="0" xfId="0" applyFont="1" applyFill="1" applyAlignment="1">
      <alignment vertical="center" wrapText="1"/>
    </xf>
    <xf numFmtId="0" fontId="6" fillId="34" borderId="15" xfId="0" applyFont="1" applyFill="1" applyBorder="1" applyAlignment="1">
      <alignment horizontal="left" vertical="center" wrapText="1"/>
    </xf>
    <xf numFmtId="173" fontId="10" fillId="34" borderId="16" xfId="0" applyNumberFormat="1" applyFont="1" applyFill="1" applyBorder="1" applyAlignment="1">
      <alignment vertical="center" wrapText="1"/>
    </xf>
    <xf numFmtId="173" fontId="10" fillId="34" borderId="17" xfId="0" applyNumberFormat="1" applyFont="1" applyFill="1" applyBorder="1" applyAlignment="1">
      <alignment vertical="center" wrapText="1"/>
    </xf>
    <xf numFmtId="0" fontId="13" fillId="34" borderId="28" xfId="0" applyNumberFormat="1" applyFont="1" applyFill="1" applyBorder="1" applyAlignment="1">
      <alignment horizontal="left" vertical="center" wrapText="1"/>
    </xf>
    <xf numFmtId="173" fontId="13" fillId="34" borderId="28" xfId="0" applyNumberFormat="1" applyFont="1" applyFill="1" applyBorder="1" applyAlignment="1">
      <alignment vertical="center" wrapText="1"/>
    </xf>
    <xf numFmtId="173" fontId="13" fillId="34" borderId="34" xfId="0" applyNumberFormat="1" applyFont="1" applyFill="1" applyBorder="1" applyAlignment="1">
      <alignment vertical="center" wrapText="1"/>
    </xf>
    <xf numFmtId="173" fontId="13" fillId="34" borderId="41" xfId="0" applyNumberFormat="1" applyFont="1" applyFill="1" applyBorder="1" applyAlignment="1">
      <alignment vertical="center" wrapText="1"/>
    </xf>
    <xf numFmtId="173" fontId="13" fillId="34" borderId="0" xfId="0" applyNumberFormat="1" applyFont="1" applyFill="1" applyBorder="1" applyAlignment="1">
      <alignment vertical="center" wrapText="1"/>
    </xf>
    <xf numFmtId="173" fontId="13" fillId="34" borderId="14" xfId="0" applyNumberFormat="1" applyFont="1" applyFill="1" applyBorder="1" applyAlignment="1">
      <alignment vertical="center" wrapText="1"/>
    </xf>
    <xf numFmtId="0" fontId="65" fillId="34" borderId="19" xfId="0" applyNumberFormat="1" applyFont="1" applyFill="1" applyBorder="1" applyAlignment="1">
      <alignment horizontal="left" vertical="center" wrapText="1"/>
    </xf>
    <xf numFmtId="173" fontId="65" fillId="34" borderId="19" xfId="0" applyNumberFormat="1" applyFont="1" applyFill="1" applyBorder="1" applyAlignment="1">
      <alignment vertical="center" wrapText="1"/>
    </xf>
    <xf numFmtId="0" fontId="13" fillId="34" borderId="28" xfId="0" applyFont="1" applyFill="1" applyBorder="1" applyAlignment="1">
      <alignment horizontal="left" vertical="center" wrapText="1"/>
    </xf>
    <xf numFmtId="173" fontId="19" fillId="34" borderId="10" xfId="0" applyNumberFormat="1" applyFont="1" applyFill="1" applyBorder="1" applyAlignment="1">
      <alignment vertical="center" wrapText="1"/>
    </xf>
    <xf numFmtId="173" fontId="19" fillId="34" borderId="13" xfId="0" applyNumberFormat="1" applyFont="1" applyFill="1" applyBorder="1" applyAlignment="1">
      <alignment vertical="center" wrapText="1"/>
    </xf>
    <xf numFmtId="0" fontId="19" fillId="34" borderId="14" xfId="0" applyFont="1" applyFill="1" applyBorder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186" fontId="6" fillId="34" borderId="13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/>
    </xf>
    <xf numFmtId="173" fontId="21" fillId="34" borderId="10" xfId="0" applyNumberFormat="1" applyFont="1" applyFill="1" applyBorder="1" applyAlignment="1">
      <alignment vertical="center" wrapText="1"/>
    </xf>
    <xf numFmtId="0" fontId="6" fillId="34" borderId="40" xfId="0" applyFont="1" applyFill="1" applyBorder="1" applyAlignment="1">
      <alignment horizontal="left" vertical="center" wrapText="1"/>
    </xf>
    <xf numFmtId="173" fontId="13" fillId="34" borderId="13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left" vertical="center" wrapText="1"/>
    </xf>
    <xf numFmtId="173" fontId="13" fillId="34" borderId="10" xfId="0" applyNumberFormat="1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25" fillId="34" borderId="0" xfId="0" applyFont="1" applyFill="1" applyAlignment="1">
      <alignment vertical="center" wrapText="1"/>
    </xf>
    <xf numFmtId="0" fontId="10" fillId="34" borderId="40" xfId="0" applyFont="1" applyFill="1" applyBorder="1" applyAlignment="1">
      <alignment horizontal="left" vertical="center" wrapText="1"/>
    </xf>
    <xf numFmtId="173" fontId="23" fillId="34" borderId="13" xfId="0" applyNumberFormat="1" applyFont="1" applyFill="1" applyBorder="1" applyAlignment="1">
      <alignment vertical="center" wrapText="1"/>
    </xf>
    <xf numFmtId="173" fontId="23" fillId="34" borderId="14" xfId="0" applyNumberFormat="1" applyFont="1" applyFill="1" applyBorder="1" applyAlignment="1">
      <alignment vertical="center" wrapText="1"/>
    </xf>
    <xf numFmtId="173" fontId="6" fillId="34" borderId="14" xfId="0" applyNumberFormat="1" applyFont="1" applyFill="1" applyBorder="1" applyAlignment="1">
      <alignment vertical="center" wrapText="1"/>
    </xf>
    <xf numFmtId="0" fontId="22" fillId="34" borderId="0" xfId="0" applyFont="1" applyFill="1" applyAlignment="1">
      <alignment vertical="center" wrapText="1"/>
    </xf>
    <xf numFmtId="49" fontId="10" fillId="34" borderId="12" xfId="0" applyNumberFormat="1" applyFont="1" applyFill="1" applyBorder="1" applyAlignment="1">
      <alignment horizontal="left" vertical="center" wrapText="1"/>
    </xf>
    <xf numFmtId="173" fontId="6" fillId="34" borderId="17" xfId="0" applyNumberFormat="1" applyFont="1" applyFill="1" applyBorder="1" applyAlignment="1">
      <alignment vertical="center" wrapText="1"/>
    </xf>
    <xf numFmtId="0" fontId="13" fillId="34" borderId="18" xfId="0" applyFont="1" applyFill="1" applyBorder="1" applyAlignment="1">
      <alignment horizontal="left" vertical="center" wrapText="1"/>
    </xf>
    <xf numFmtId="173" fontId="13" fillId="34" borderId="23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/>
    </xf>
    <xf numFmtId="173" fontId="6" fillId="34" borderId="10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25" xfId="0" applyFont="1" applyFill="1" applyBorder="1" applyAlignment="1">
      <alignment vertical="center"/>
    </xf>
    <xf numFmtId="173" fontId="6" fillId="34" borderId="25" xfId="0" applyNumberFormat="1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173" fontId="13" fillId="34" borderId="36" xfId="0" applyNumberFormat="1" applyFont="1" applyFill="1" applyBorder="1" applyAlignment="1">
      <alignment vertical="center" wrapText="1"/>
    </xf>
    <xf numFmtId="173" fontId="13" fillId="34" borderId="42" xfId="0" applyNumberFormat="1" applyFont="1" applyFill="1" applyBorder="1" applyAlignment="1">
      <alignment vertical="center" wrapText="1"/>
    </xf>
    <xf numFmtId="173" fontId="13" fillId="34" borderId="43" xfId="0" applyNumberFormat="1" applyFont="1" applyFill="1" applyBorder="1" applyAlignment="1">
      <alignment vertical="center" wrapText="1"/>
    </xf>
    <xf numFmtId="173" fontId="13" fillId="34" borderId="44" xfId="0" applyNumberFormat="1" applyFont="1" applyFill="1" applyBorder="1" applyAlignment="1">
      <alignment vertical="center" wrapText="1"/>
    </xf>
    <xf numFmtId="0" fontId="26" fillId="34" borderId="0" xfId="0" applyFont="1" applyFill="1" applyAlignment="1">
      <alignment vertical="center" wrapText="1"/>
    </xf>
    <xf numFmtId="0" fontId="13" fillId="34" borderId="15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AK148"/>
  <sheetViews>
    <sheetView tabSelected="1" zoomScale="85" zoomScaleNormal="85" zoomScaleSheetLayoutView="85" zoomScalePageLayoutView="0" workbookViewId="0" topLeftCell="A2">
      <pane ySplit="12" topLeftCell="A14" activePane="bottomLeft" state="frozen"/>
      <selection pane="topLeft" activeCell="A2" sqref="A2"/>
      <selection pane="bottomLeft" activeCell="B9" sqref="B9:D11"/>
    </sheetView>
  </sheetViews>
  <sheetFormatPr defaultColWidth="9.00390625" defaultRowHeight="12.75"/>
  <cols>
    <col min="1" max="1" width="80.125" style="1" customWidth="1"/>
    <col min="2" max="2" width="19.875" style="2" customWidth="1"/>
    <col min="3" max="3" width="14.25390625" style="2" hidden="1" customWidth="1"/>
    <col min="4" max="4" width="15.875" style="2" hidden="1" customWidth="1"/>
    <col min="5" max="5" width="14.875" style="2" hidden="1" customWidth="1"/>
    <col min="6" max="6" width="17.25390625" style="2" customWidth="1"/>
    <col min="7" max="7" width="12.75390625" style="2" hidden="1" customWidth="1"/>
    <col min="8" max="8" width="15.875" style="2" customWidth="1"/>
    <col min="9" max="9" width="12.625" style="2" hidden="1" customWidth="1"/>
    <col min="10" max="10" width="15.875" style="2" customWidth="1"/>
    <col min="11" max="11" width="11.00390625" style="2" hidden="1" customWidth="1"/>
    <col min="12" max="12" width="14.75390625" style="2" hidden="1" customWidth="1"/>
    <col min="13" max="13" width="10.75390625" style="2" hidden="1" customWidth="1"/>
    <col min="14" max="14" width="20.00390625" style="2" customWidth="1"/>
    <col min="15" max="15" width="14.75390625" style="2" hidden="1" customWidth="1"/>
    <col min="16" max="16" width="13.25390625" style="2" customWidth="1"/>
    <col min="17" max="17" width="14.625" style="3" hidden="1" customWidth="1"/>
    <col min="18" max="16384" width="9.125" style="2" customWidth="1"/>
  </cols>
  <sheetData>
    <row r="2" spans="8:16" ht="15.75">
      <c r="H2" s="185" t="s">
        <v>0</v>
      </c>
      <c r="I2" s="185"/>
      <c r="J2" s="185"/>
      <c r="K2" s="185"/>
      <c r="L2" s="185"/>
      <c r="M2" s="185"/>
      <c r="N2" s="185"/>
      <c r="O2" s="185"/>
      <c r="P2" s="185"/>
    </row>
    <row r="3" spans="8:16" ht="15.75">
      <c r="H3" s="185" t="s">
        <v>40</v>
      </c>
      <c r="I3" s="185"/>
      <c r="J3" s="185"/>
      <c r="K3" s="185"/>
      <c r="L3" s="185"/>
      <c r="M3" s="185"/>
      <c r="N3" s="185"/>
      <c r="O3" s="185"/>
      <c r="P3" s="185"/>
    </row>
    <row r="4" spans="8:16" ht="15.75">
      <c r="H4" s="185" t="s">
        <v>146</v>
      </c>
      <c r="I4" s="185"/>
      <c r="J4" s="185"/>
      <c r="K4" s="185"/>
      <c r="L4" s="185"/>
      <c r="M4" s="185"/>
      <c r="N4" s="185"/>
      <c r="O4" s="185"/>
      <c r="P4" s="185"/>
    </row>
    <row r="5" spans="1:17" s="4" customFormat="1" ht="18.75">
      <c r="A5" s="186" t="s">
        <v>48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1:17" s="4" customFormat="1" ht="18.75" customHeight="1">
      <c r="A6" s="186" t="s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</row>
    <row r="7" spans="1:17" s="4" customFormat="1" ht="18.75" customHeight="1">
      <c r="A7" s="186" t="s">
        <v>95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17" s="4" customFormat="1" ht="16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 t="s">
        <v>2</v>
      </c>
      <c r="Q8" s="8"/>
    </row>
    <row r="9" spans="1:18" s="9" customFormat="1" ht="15.75" customHeight="1">
      <c r="A9" s="187" t="s">
        <v>3</v>
      </c>
      <c r="B9" s="181" t="s">
        <v>4</v>
      </c>
      <c r="C9" s="181"/>
      <c r="D9" s="181"/>
      <c r="E9" s="181" t="s">
        <v>5</v>
      </c>
      <c r="F9" s="181" t="s">
        <v>6</v>
      </c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3"/>
      <c r="R9" s="41"/>
    </row>
    <row r="10" spans="1:18" s="9" customFormat="1" ht="0.75" customHeight="1">
      <c r="A10" s="188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4"/>
      <c r="R10" s="41"/>
    </row>
    <row r="11" spans="1:22" s="9" customFormat="1" ht="50.25" customHeight="1">
      <c r="A11" s="188"/>
      <c r="B11" s="182"/>
      <c r="C11" s="182"/>
      <c r="D11" s="182"/>
      <c r="E11" s="182"/>
      <c r="F11" s="182" t="s">
        <v>7</v>
      </c>
      <c r="G11" s="182"/>
      <c r="H11" s="182" t="s">
        <v>8</v>
      </c>
      <c r="I11" s="182"/>
      <c r="J11" s="182" t="s">
        <v>9</v>
      </c>
      <c r="K11" s="182"/>
      <c r="L11" s="182" t="s">
        <v>10</v>
      </c>
      <c r="M11" s="182"/>
      <c r="N11" s="182" t="s">
        <v>11</v>
      </c>
      <c r="O11" s="182"/>
      <c r="P11" s="182" t="s">
        <v>12</v>
      </c>
      <c r="Q11" s="184"/>
      <c r="R11" s="41"/>
      <c r="S11" s="28"/>
      <c r="T11" s="28"/>
      <c r="U11" s="28"/>
      <c r="V11" s="28"/>
    </row>
    <row r="12" spans="1:22" s="9" customFormat="1" ht="35.25" customHeight="1" hidden="1">
      <c r="A12" s="188"/>
      <c r="B12" s="42" t="s">
        <v>13</v>
      </c>
      <c r="C12" s="42" t="s">
        <v>14</v>
      </c>
      <c r="D12" s="42" t="s">
        <v>38</v>
      </c>
      <c r="E12" s="43"/>
      <c r="F12" s="42" t="s">
        <v>13</v>
      </c>
      <c r="G12" s="42" t="s">
        <v>14</v>
      </c>
      <c r="H12" s="42" t="s">
        <v>13</v>
      </c>
      <c r="I12" s="42" t="s">
        <v>14</v>
      </c>
      <c r="J12" s="42" t="s">
        <v>13</v>
      </c>
      <c r="K12" s="42" t="s">
        <v>14</v>
      </c>
      <c r="L12" s="42" t="s">
        <v>13</v>
      </c>
      <c r="M12" s="42" t="s">
        <v>14</v>
      </c>
      <c r="N12" s="42" t="s">
        <v>13</v>
      </c>
      <c r="O12" s="42" t="s">
        <v>14</v>
      </c>
      <c r="P12" s="42" t="s">
        <v>13</v>
      </c>
      <c r="Q12" s="44" t="s">
        <v>14</v>
      </c>
      <c r="R12" s="41"/>
      <c r="S12" s="28"/>
      <c r="T12" s="28"/>
      <c r="U12" s="28"/>
      <c r="V12" s="28"/>
    </row>
    <row r="13" spans="1:37" s="24" customFormat="1" ht="18" customHeight="1" thickBot="1">
      <c r="A13" s="45" t="s">
        <v>15</v>
      </c>
      <c r="B13" s="46">
        <f>SUM(B14,B18,B21,B44,B52,B62,B74,B77,B79,B91,B95,B97,B124,B131,B144)</f>
        <v>6105263.76</v>
      </c>
      <c r="C13" s="46" t="e">
        <f>C14+#REF!+C21+C44+C52+C62+C74+C79+C91+C93+C95+C131+C97+C124+C142+C144+C48</f>
        <v>#REF!</v>
      </c>
      <c r="D13" s="46" t="e">
        <f>D14+#REF!+D21+D44+D52+D62+D74+D79+D91+D93+D95+D131+D97+D124+D142+D144+D48</f>
        <v>#REF!</v>
      </c>
      <c r="E13" s="46" t="e">
        <f>E14+#REF!+E21+E44+E52+E62+E74+E79+E91+E93+E95+E131+E97+E124+E142+E144+E48</f>
        <v>#REF!</v>
      </c>
      <c r="F13" s="46">
        <f>SUM(F14,F18,F21,F44,F52,F62,F74,F77,F79,F91,F95,F97,F124,F131,F142,F144)</f>
        <v>177.7</v>
      </c>
      <c r="G13" s="46" t="e">
        <f>G14+#REF!+G21+G44+G52+G62+G74+G79+G91+G93+G95+G131+G97+G124+G142+G144+G48</f>
        <v>#REF!</v>
      </c>
      <c r="H13" s="46">
        <f>SUM(H14,H18,H21,H44,H52,H62,H74,H77,H79,H91,H95,H97,H124,H131,H142,H144)</f>
        <v>382554.76</v>
      </c>
      <c r="I13" s="46" t="e">
        <f>I14+#REF!+I21+I44+I52+I62+I74+I79+I91+I93+I95+I131+I97+I124+I142+I144+I48</f>
        <v>#REF!</v>
      </c>
      <c r="J13" s="46">
        <f>SUM(J14,J18,J21,J44,J52,J62,J74,J77,J79,J91,J95,J97,J124,J131,J142,J144)</f>
        <v>34712.3</v>
      </c>
      <c r="K13" s="46" t="e">
        <f>K14+#REF!+K21+K44+K52+K62+K74+K79+K91+K93+K95+K131+K97+K124+K142+K144+K48</f>
        <v>#REF!</v>
      </c>
      <c r="L13" s="46" t="e">
        <f>L14+#REF!+L21+L44+L52+L62+L74+L79+L91+L93+L95+L131+L97+L124+L142+L144+L48</f>
        <v>#REF!</v>
      </c>
      <c r="M13" s="46" t="e">
        <f>M14+#REF!+M21+M44+M52+M62+M74+M79+M91+M93+M95+M131+M97+M124+M142+M144+M48</f>
        <v>#REF!</v>
      </c>
      <c r="N13" s="46">
        <f>SUM(N14,N18,N21,N44,N52,N62,N74,N77,N79,N91,N95,N97,N124,N131,N142,N144)</f>
        <v>5371099</v>
      </c>
      <c r="O13" s="46" t="e">
        <f>O14+#REF!+O21+O44+O52+O62+O74+O79+O91+O93+O95+O131+O97+O124+O142+O144+O48</f>
        <v>#REF!</v>
      </c>
      <c r="P13" s="46">
        <f>SUM(P14,P18,P21,P44,P52,P62,P74,P77,P79,P91,P95,P97,P124,P131,P142,P144)</f>
        <v>316720</v>
      </c>
      <c r="Q13" s="47" t="e">
        <f>Q14+#REF!+Q21+Q44+Q52+Q62+Q74+Q79+Q91+Q93+Q95+Q131+Q97+Q124+Q142+Q144+Q48</f>
        <v>#REF!</v>
      </c>
      <c r="R13" s="4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21" s="25" customFormat="1" ht="21" customHeight="1" thickBot="1">
      <c r="A14" s="49" t="s">
        <v>16</v>
      </c>
      <c r="B14" s="50">
        <f>SUM(B15:B17)</f>
        <v>29820</v>
      </c>
      <c r="C14" s="50">
        <f aca="true" t="shared" si="0" ref="C14:Q14">SUM(C15:C17)</f>
        <v>0</v>
      </c>
      <c r="D14" s="50">
        <f t="shared" si="0"/>
        <v>-29820</v>
      </c>
      <c r="E14" s="50">
        <f t="shared" si="0"/>
        <v>0</v>
      </c>
      <c r="F14" s="50">
        <f>SUM(F15:F17)</f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>SUM(N15:N17)</f>
        <v>29820</v>
      </c>
      <c r="O14" s="50">
        <f t="shared" si="0"/>
        <v>0</v>
      </c>
      <c r="P14" s="50">
        <f t="shared" si="0"/>
        <v>0</v>
      </c>
      <c r="Q14" s="51">
        <f t="shared" si="0"/>
        <v>0</v>
      </c>
      <c r="R14" s="52"/>
      <c r="T14" s="30"/>
      <c r="U14" s="30"/>
    </row>
    <row r="15" spans="1:21" s="8" customFormat="1" ht="19.5" customHeight="1">
      <c r="A15" s="53" t="s">
        <v>125</v>
      </c>
      <c r="B15" s="54">
        <f aca="true" t="shared" si="1" ref="B15:C17">F15+H15+J15+L15+N15+P15</f>
        <v>17900</v>
      </c>
      <c r="C15" s="54">
        <f t="shared" si="1"/>
        <v>0</v>
      </c>
      <c r="D15" s="54">
        <f>C15-B15</f>
        <v>-17900</v>
      </c>
      <c r="E15" s="54"/>
      <c r="F15" s="54"/>
      <c r="G15" s="54"/>
      <c r="H15" s="54"/>
      <c r="I15" s="54"/>
      <c r="J15" s="54"/>
      <c r="K15" s="55"/>
      <c r="L15" s="55"/>
      <c r="M15" s="55"/>
      <c r="N15" s="54">
        <v>17900</v>
      </c>
      <c r="O15" s="55"/>
      <c r="P15" s="56"/>
      <c r="Q15" s="57"/>
      <c r="R15" s="58"/>
      <c r="T15" s="31"/>
      <c r="U15" s="31"/>
    </row>
    <row r="16" spans="1:18" s="8" customFormat="1" ht="17.25" customHeight="1">
      <c r="A16" s="59" t="s">
        <v>140</v>
      </c>
      <c r="B16" s="35">
        <f t="shared" si="1"/>
        <v>8000</v>
      </c>
      <c r="C16" s="35">
        <f t="shared" si="1"/>
        <v>0</v>
      </c>
      <c r="D16" s="35">
        <f>C16-B16</f>
        <v>-8000</v>
      </c>
      <c r="E16" s="35"/>
      <c r="F16" s="35"/>
      <c r="G16" s="35"/>
      <c r="H16" s="35"/>
      <c r="I16" s="35"/>
      <c r="J16" s="35"/>
      <c r="K16" s="60"/>
      <c r="L16" s="60"/>
      <c r="M16" s="60"/>
      <c r="N16" s="35">
        <v>8000</v>
      </c>
      <c r="O16" s="60"/>
      <c r="P16" s="61"/>
      <c r="Q16" s="57"/>
      <c r="R16" s="58"/>
    </row>
    <row r="17" spans="1:18" s="8" customFormat="1" ht="17.25" customHeight="1" thickBot="1">
      <c r="A17" s="62" t="s">
        <v>120</v>
      </c>
      <c r="B17" s="63">
        <f t="shared" si="1"/>
        <v>3920</v>
      </c>
      <c r="C17" s="63">
        <f t="shared" si="1"/>
        <v>0</v>
      </c>
      <c r="D17" s="63">
        <f>C17-B17</f>
        <v>-3920</v>
      </c>
      <c r="E17" s="63"/>
      <c r="F17" s="63"/>
      <c r="G17" s="63"/>
      <c r="H17" s="63"/>
      <c r="I17" s="63"/>
      <c r="J17" s="63"/>
      <c r="K17" s="64"/>
      <c r="L17" s="64"/>
      <c r="M17" s="64"/>
      <c r="N17" s="63">
        <v>3920</v>
      </c>
      <c r="O17" s="64"/>
      <c r="P17" s="65"/>
      <c r="Q17" s="66"/>
      <c r="R17" s="58"/>
    </row>
    <row r="18" spans="1:18" s="32" customFormat="1" ht="30.75" customHeight="1" thickBot="1">
      <c r="A18" s="67" t="s">
        <v>124</v>
      </c>
      <c r="B18" s="68">
        <f>SUM(B19)</f>
        <v>19650.7</v>
      </c>
      <c r="C18" s="69"/>
      <c r="D18" s="69"/>
      <c r="E18" s="69"/>
      <c r="F18" s="68">
        <f>SUM(F19)</f>
        <v>0</v>
      </c>
      <c r="G18" s="69"/>
      <c r="H18" s="68">
        <f>SUM(H19)</f>
        <v>18000</v>
      </c>
      <c r="I18" s="69"/>
      <c r="J18" s="68">
        <f>SUM(J19)</f>
        <v>1650.7</v>
      </c>
      <c r="K18" s="69"/>
      <c r="L18" s="69"/>
      <c r="M18" s="69"/>
      <c r="N18" s="68">
        <f>SUM(N19)</f>
        <v>0</v>
      </c>
      <c r="O18" s="69"/>
      <c r="P18" s="70">
        <f>SUM(P19)</f>
        <v>0</v>
      </c>
      <c r="Q18" s="71"/>
      <c r="R18" s="72"/>
    </row>
    <row r="19" spans="1:18" s="8" customFormat="1" ht="31.5">
      <c r="A19" s="73" t="s">
        <v>17</v>
      </c>
      <c r="B19" s="74">
        <f>SUM(B20:B20)</f>
        <v>19650.7</v>
      </c>
      <c r="C19" s="74">
        <f aca="true" t="shared" si="2" ref="C19:Q19">SUM(C20:C20)</f>
        <v>0</v>
      </c>
      <c r="D19" s="74">
        <f t="shared" si="2"/>
        <v>0</v>
      </c>
      <c r="E19" s="74">
        <f t="shared" si="2"/>
        <v>0</v>
      </c>
      <c r="F19" s="74">
        <f t="shared" si="2"/>
        <v>0</v>
      </c>
      <c r="G19" s="74">
        <f t="shared" si="2"/>
        <v>0</v>
      </c>
      <c r="H19" s="74">
        <f t="shared" si="2"/>
        <v>18000</v>
      </c>
      <c r="I19" s="74">
        <f t="shared" si="2"/>
        <v>0</v>
      </c>
      <c r="J19" s="74">
        <f t="shared" si="2"/>
        <v>1650.7</v>
      </c>
      <c r="K19" s="74">
        <f t="shared" si="2"/>
        <v>0</v>
      </c>
      <c r="L19" s="74">
        <f t="shared" si="2"/>
        <v>0</v>
      </c>
      <c r="M19" s="74">
        <f t="shared" si="2"/>
        <v>0</v>
      </c>
      <c r="N19" s="74">
        <f t="shared" si="2"/>
        <v>0</v>
      </c>
      <c r="O19" s="74">
        <f t="shared" si="2"/>
        <v>0</v>
      </c>
      <c r="P19" s="74">
        <f t="shared" si="2"/>
        <v>0</v>
      </c>
      <c r="Q19" s="75">
        <f t="shared" si="2"/>
        <v>0</v>
      </c>
      <c r="R19" s="58"/>
    </row>
    <row r="20" spans="1:18" s="11" customFormat="1" ht="31.5" customHeight="1" thickBot="1">
      <c r="A20" s="76" t="s">
        <v>75</v>
      </c>
      <c r="B20" s="77">
        <f>F20+H20+J20+L20+N20+P20</f>
        <v>19650.7</v>
      </c>
      <c r="C20" s="78"/>
      <c r="D20" s="78"/>
      <c r="E20" s="78"/>
      <c r="F20" s="78"/>
      <c r="G20" s="78"/>
      <c r="H20" s="78">
        <v>18000</v>
      </c>
      <c r="I20" s="78"/>
      <c r="J20" s="78">
        <v>1650.7</v>
      </c>
      <c r="K20" s="78"/>
      <c r="L20" s="78"/>
      <c r="M20" s="78"/>
      <c r="N20" s="78"/>
      <c r="O20" s="78"/>
      <c r="P20" s="79"/>
      <c r="Q20" s="80"/>
      <c r="R20" s="81"/>
    </row>
    <row r="21" spans="1:18" s="12" customFormat="1" ht="24" customHeight="1" thickBot="1">
      <c r="A21" s="82" t="s">
        <v>18</v>
      </c>
      <c r="B21" s="83">
        <f>SUM(B22)</f>
        <v>486036.8</v>
      </c>
      <c r="C21" s="83">
        <f aca="true" t="shared" si="3" ref="C21:Q21">C22</f>
        <v>0</v>
      </c>
      <c r="D21" s="83">
        <f t="shared" si="3"/>
        <v>0</v>
      </c>
      <c r="E21" s="83">
        <f t="shared" si="3"/>
        <v>0</v>
      </c>
      <c r="F21" s="83">
        <f>SUM(F22)</f>
        <v>0</v>
      </c>
      <c r="G21" s="83">
        <f t="shared" si="3"/>
        <v>0</v>
      </c>
      <c r="H21" s="83">
        <f>H22</f>
        <v>31570.9</v>
      </c>
      <c r="I21" s="83">
        <f t="shared" si="3"/>
        <v>0</v>
      </c>
      <c r="J21" s="83">
        <f>J22</f>
        <v>745.9</v>
      </c>
      <c r="K21" s="83">
        <f t="shared" si="3"/>
        <v>0</v>
      </c>
      <c r="L21" s="83">
        <f t="shared" si="3"/>
        <v>0</v>
      </c>
      <c r="M21" s="83">
        <f t="shared" si="3"/>
        <v>0</v>
      </c>
      <c r="N21" s="83">
        <f>N22</f>
        <v>137000</v>
      </c>
      <c r="O21" s="83">
        <f t="shared" si="3"/>
        <v>0</v>
      </c>
      <c r="P21" s="84">
        <f>P22</f>
        <v>316720</v>
      </c>
      <c r="Q21" s="85">
        <f t="shared" si="3"/>
        <v>0</v>
      </c>
      <c r="R21" s="40"/>
    </row>
    <row r="22" spans="1:18" s="11" customFormat="1" ht="15.75">
      <c r="A22" s="86" t="s">
        <v>19</v>
      </c>
      <c r="B22" s="55">
        <f>SUM(B23:B43)</f>
        <v>486036.8</v>
      </c>
      <c r="C22" s="55">
        <f>SUM(C23:C37)</f>
        <v>0</v>
      </c>
      <c r="D22" s="55">
        <f>SUM(D23:D37)</f>
        <v>0</v>
      </c>
      <c r="E22" s="55">
        <f>SUM(E23:E37)</f>
        <v>0</v>
      </c>
      <c r="F22" s="55">
        <f>SUM(F23:F41)</f>
        <v>0</v>
      </c>
      <c r="G22" s="55">
        <f aca="true" t="shared" si="4" ref="G22:M22">SUM(G23:G37)</f>
        <v>0</v>
      </c>
      <c r="H22" s="55">
        <f>SUM(H23:H37)</f>
        <v>31570.9</v>
      </c>
      <c r="I22" s="55">
        <f t="shared" si="4"/>
        <v>0</v>
      </c>
      <c r="J22" s="55">
        <f t="shared" si="4"/>
        <v>745.9</v>
      </c>
      <c r="K22" s="55">
        <f t="shared" si="4"/>
        <v>0</v>
      </c>
      <c r="L22" s="55">
        <f t="shared" si="4"/>
        <v>0</v>
      </c>
      <c r="M22" s="55">
        <f t="shared" si="4"/>
        <v>0</v>
      </c>
      <c r="N22" s="55">
        <f>SUM(N23:N43)</f>
        <v>137000</v>
      </c>
      <c r="O22" s="55">
        <f>SUM(O23:O34)</f>
        <v>0</v>
      </c>
      <c r="P22" s="56">
        <f>SUM(P23:P35)</f>
        <v>316720</v>
      </c>
      <c r="Q22" s="57">
        <f>SUM(Q23:Q34)</f>
        <v>0</v>
      </c>
      <c r="R22" s="81"/>
    </row>
    <row r="23" spans="1:18" s="11" customFormat="1" ht="22.5" customHeight="1">
      <c r="A23" s="59" t="s">
        <v>141</v>
      </c>
      <c r="B23" s="35">
        <f>F23+H23+J23+L23+N23+P23</f>
        <v>316720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87">
        <v>316720</v>
      </c>
      <c r="Q23" s="80"/>
      <c r="R23" s="81"/>
    </row>
    <row r="24" spans="1:18" s="11" customFormat="1" ht="49.5" customHeight="1">
      <c r="A24" s="59" t="s">
        <v>102</v>
      </c>
      <c r="B24" s="35">
        <f>SUM(F24,H24,J24,N24,P24)</f>
        <v>27180</v>
      </c>
      <c r="C24" s="35"/>
      <c r="D24" s="35"/>
      <c r="E24" s="35"/>
      <c r="F24" s="35"/>
      <c r="G24" s="35"/>
      <c r="H24" s="35">
        <v>27180</v>
      </c>
      <c r="I24" s="35"/>
      <c r="J24" s="35"/>
      <c r="K24" s="35"/>
      <c r="L24" s="35"/>
      <c r="M24" s="35"/>
      <c r="N24" s="35"/>
      <c r="O24" s="35"/>
      <c r="P24" s="87"/>
      <c r="Q24" s="80"/>
      <c r="R24" s="81"/>
    </row>
    <row r="25" spans="1:18" s="11" customFormat="1" ht="20.25" customHeight="1">
      <c r="A25" s="59" t="s">
        <v>133</v>
      </c>
      <c r="B25" s="35">
        <f>F25+H25+J25+L25+N25+P25</f>
        <v>4793.599999999999</v>
      </c>
      <c r="C25" s="35"/>
      <c r="D25" s="35"/>
      <c r="E25" s="35"/>
      <c r="F25" s="35"/>
      <c r="G25" s="35"/>
      <c r="H25" s="35">
        <v>4390.9</v>
      </c>
      <c r="I25" s="35"/>
      <c r="J25" s="35">
        <v>402.7</v>
      </c>
      <c r="K25" s="35"/>
      <c r="L25" s="35"/>
      <c r="M25" s="35"/>
      <c r="N25" s="35"/>
      <c r="O25" s="35"/>
      <c r="P25" s="87"/>
      <c r="Q25" s="80"/>
      <c r="R25" s="81"/>
    </row>
    <row r="26" spans="1:18" s="11" customFormat="1" ht="48.75" customHeight="1">
      <c r="A26" s="59" t="s">
        <v>70</v>
      </c>
      <c r="B26" s="35">
        <f>F26+H26+J26+L26+N26+P26</f>
        <v>343.2</v>
      </c>
      <c r="C26" s="35"/>
      <c r="D26" s="35"/>
      <c r="E26" s="35"/>
      <c r="F26" s="35"/>
      <c r="G26" s="35"/>
      <c r="H26" s="35"/>
      <c r="I26" s="35"/>
      <c r="J26" s="35">
        <v>343.2</v>
      </c>
      <c r="K26" s="35"/>
      <c r="L26" s="35"/>
      <c r="M26" s="35"/>
      <c r="N26" s="35"/>
      <c r="O26" s="35"/>
      <c r="P26" s="87"/>
      <c r="Q26" s="80"/>
      <c r="R26" s="81"/>
    </row>
    <row r="27" spans="1:18" s="11" customFormat="1" ht="20.25" customHeight="1">
      <c r="A27" s="59" t="s">
        <v>89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87"/>
      <c r="Q27" s="80"/>
      <c r="R27" s="81"/>
    </row>
    <row r="28" spans="1:18" s="11" customFormat="1" ht="33" customHeight="1">
      <c r="A28" s="88" t="s">
        <v>122</v>
      </c>
      <c r="B28" s="35">
        <f aca="true" t="shared" si="5" ref="B28:B43">F28+H28+J28+L28+N28+P28</f>
        <v>6000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v>6000</v>
      </c>
      <c r="O28" s="35"/>
      <c r="P28" s="87"/>
      <c r="Q28" s="80"/>
      <c r="R28" s="81"/>
    </row>
    <row r="29" spans="1:18" s="11" customFormat="1" ht="36.75" customHeight="1">
      <c r="A29" s="88" t="s">
        <v>128</v>
      </c>
      <c r="B29" s="35">
        <f t="shared" si="5"/>
        <v>7000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>
        <v>7000</v>
      </c>
      <c r="O29" s="35"/>
      <c r="P29" s="87"/>
      <c r="Q29" s="80"/>
      <c r="R29" s="81"/>
    </row>
    <row r="30" spans="1:18" s="11" customFormat="1" ht="31.5" customHeight="1">
      <c r="A30" s="89" t="s">
        <v>129</v>
      </c>
      <c r="B30" s="35">
        <f t="shared" si="5"/>
        <v>6000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>
        <v>6000</v>
      </c>
      <c r="O30" s="35"/>
      <c r="P30" s="87"/>
      <c r="Q30" s="80"/>
      <c r="R30" s="81"/>
    </row>
    <row r="31" spans="1:18" s="11" customFormat="1" ht="21.75" customHeight="1">
      <c r="A31" s="90" t="s">
        <v>90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87"/>
      <c r="Q31" s="80"/>
      <c r="R31" s="81"/>
    </row>
    <row r="32" spans="1:18" s="11" customFormat="1" ht="19.5" customHeight="1">
      <c r="A32" s="89" t="s">
        <v>101</v>
      </c>
      <c r="B32" s="35">
        <f t="shared" si="5"/>
        <v>12000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>
        <v>12000</v>
      </c>
      <c r="O32" s="35"/>
      <c r="P32" s="87"/>
      <c r="Q32" s="80"/>
      <c r="R32" s="81"/>
    </row>
    <row r="33" spans="1:18" s="11" customFormat="1" ht="15.75">
      <c r="A33" s="59" t="s">
        <v>111</v>
      </c>
      <c r="B33" s="35">
        <f t="shared" si="5"/>
        <v>15000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>
        <v>15000</v>
      </c>
      <c r="O33" s="35"/>
      <c r="P33" s="87"/>
      <c r="Q33" s="80"/>
      <c r="R33" s="81"/>
    </row>
    <row r="34" spans="1:18" s="11" customFormat="1" ht="32.25" customHeight="1">
      <c r="A34" s="88" t="s">
        <v>123</v>
      </c>
      <c r="B34" s="35">
        <f t="shared" si="5"/>
        <v>6000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>
        <v>6000</v>
      </c>
      <c r="O34" s="35"/>
      <c r="P34" s="87"/>
      <c r="Q34" s="80"/>
      <c r="R34" s="81"/>
    </row>
    <row r="35" spans="1:18" s="11" customFormat="1" ht="18" customHeight="1">
      <c r="A35" s="59" t="s">
        <v>91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87"/>
      <c r="Q35" s="80"/>
      <c r="R35" s="81"/>
    </row>
    <row r="36" spans="1:18" s="11" customFormat="1" ht="33.75" customHeight="1">
      <c r="A36" s="88" t="s">
        <v>103</v>
      </c>
      <c r="B36" s="35">
        <f t="shared" si="5"/>
        <v>14000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14000</v>
      </c>
      <c r="O36" s="35"/>
      <c r="P36" s="87"/>
      <c r="Q36" s="80"/>
      <c r="R36" s="81"/>
    </row>
    <row r="37" spans="1:18" s="11" customFormat="1" ht="33.75" customHeight="1">
      <c r="A37" s="88" t="s">
        <v>130</v>
      </c>
      <c r="B37" s="35">
        <f t="shared" si="5"/>
        <v>10000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>
        <v>10000</v>
      </c>
      <c r="O37" s="35"/>
      <c r="P37" s="87"/>
      <c r="Q37" s="80"/>
      <c r="R37" s="81"/>
    </row>
    <row r="38" spans="1:18" s="11" customFormat="1" ht="30.75" customHeight="1">
      <c r="A38" s="88" t="s">
        <v>131</v>
      </c>
      <c r="B38" s="35">
        <f t="shared" si="5"/>
        <v>14000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>
        <v>14000</v>
      </c>
      <c r="O38" s="35"/>
      <c r="P38" s="87"/>
      <c r="Q38" s="80"/>
      <c r="R38" s="81"/>
    </row>
    <row r="39" spans="1:18" s="11" customFormat="1" ht="30.75" customHeight="1">
      <c r="A39" s="59" t="s">
        <v>132</v>
      </c>
      <c r="B39" s="35">
        <f t="shared" si="5"/>
        <v>5000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>
        <v>5000</v>
      </c>
      <c r="O39" s="35"/>
      <c r="P39" s="87"/>
      <c r="Q39" s="80"/>
      <c r="R39" s="81"/>
    </row>
    <row r="40" spans="1:18" s="11" customFormat="1" ht="34.5" customHeight="1">
      <c r="A40" s="59" t="s">
        <v>100</v>
      </c>
      <c r="B40" s="35">
        <f>F40+H40+J40+L40+N40+P40</f>
        <v>40400</v>
      </c>
      <c r="C40" s="35"/>
      <c r="D40" s="35"/>
      <c r="E40" s="35"/>
      <c r="F40" s="35"/>
      <c r="G40" s="35"/>
      <c r="H40" s="60"/>
      <c r="I40" s="60"/>
      <c r="J40" s="35"/>
      <c r="K40" s="35"/>
      <c r="L40" s="35"/>
      <c r="M40" s="35"/>
      <c r="N40" s="35">
        <v>40400</v>
      </c>
      <c r="O40" s="35"/>
      <c r="P40" s="87"/>
      <c r="Q40" s="80"/>
      <c r="R40" s="81"/>
    </row>
    <row r="41" spans="1:18" s="11" customFormat="1" ht="18" customHeight="1">
      <c r="A41" s="59" t="s">
        <v>96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87"/>
      <c r="Q41" s="80"/>
      <c r="R41" s="81"/>
    </row>
    <row r="42" spans="1:18" s="11" customFormat="1" ht="18" customHeight="1">
      <c r="A42" s="59" t="s">
        <v>135</v>
      </c>
      <c r="B42" s="35">
        <f>SUM(F42,H42,J42,N42,P42)</f>
        <v>800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>
        <v>800</v>
      </c>
      <c r="O42" s="35"/>
      <c r="P42" s="87"/>
      <c r="Q42" s="80"/>
      <c r="R42" s="81"/>
    </row>
    <row r="43" spans="1:18" s="11" customFormat="1" ht="18" customHeight="1" thickBot="1">
      <c r="A43" s="88" t="s">
        <v>136</v>
      </c>
      <c r="B43" s="35">
        <f t="shared" si="5"/>
        <v>800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>
        <v>800</v>
      </c>
      <c r="O43" s="35"/>
      <c r="P43" s="87"/>
      <c r="Q43" s="80"/>
      <c r="R43" s="81"/>
    </row>
    <row r="44" spans="1:18" s="11" customFormat="1" ht="16.5" thickBot="1">
      <c r="A44" s="91" t="s">
        <v>20</v>
      </c>
      <c r="B44" s="92">
        <f>SUM(B45,B47)</f>
        <v>3664.7</v>
      </c>
      <c r="C44" s="83">
        <f>SUM(C45:C45)</f>
        <v>0</v>
      </c>
      <c r="D44" s="83">
        <f>SUM(D45:D45)</f>
        <v>0</v>
      </c>
      <c r="E44" s="83">
        <f>SUM(E45:E45)</f>
        <v>0</v>
      </c>
      <c r="F44" s="83">
        <f>SUM(,F45,F47)</f>
        <v>0</v>
      </c>
      <c r="G44" s="83">
        <f>SUM(G45:G45)</f>
        <v>0</v>
      </c>
      <c r="H44" s="83">
        <f>SUM(H45,H47)</f>
        <v>3356.7999999999997</v>
      </c>
      <c r="I44" s="83">
        <f aca="true" t="shared" si="6" ref="I44:O44">SUM(I45:I47)</f>
        <v>0</v>
      </c>
      <c r="J44" s="83">
        <f>SUM(J45,J47)</f>
        <v>307.9</v>
      </c>
      <c r="K44" s="83">
        <f t="shared" si="6"/>
        <v>0</v>
      </c>
      <c r="L44" s="83">
        <f t="shared" si="6"/>
        <v>0</v>
      </c>
      <c r="M44" s="83">
        <f t="shared" si="6"/>
        <v>0</v>
      </c>
      <c r="N44" s="83">
        <f>SUM(N45,N47)</f>
        <v>0</v>
      </c>
      <c r="O44" s="83">
        <f t="shared" si="6"/>
        <v>0</v>
      </c>
      <c r="P44" s="84">
        <f>SUM(P45,P47)</f>
        <v>0</v>
      </c>
      <c r="Q44" s="85">
        <f>SUM(Q45:Q45)</f>
        <v>0</v>
      </c>
      <c r="R44" s="81"/>
    </row>
    <row r="45" spans="1:18" s="11" customFormat="1" ht="33" customHeight="1">
      <c r="A45" s="93" t="s">
        <v>134</v>
      </c>
      <c r="B45" s="94">
        <f>F45+H45+J45+L45+N45+P45</f>
        <v>964.7</v>
      </c>
      <c r="C45" s="94"/>
      <c r="D45" s="94"/>
      <c r="E45" s="94"/>
      <c r="F45" s="94"/>
      <c r="G45" s="94"/>
      <c r="H45" s="94">
        <v>883.6</v>
      </c>
      <c r="I45" s="94"/>
      <c r="J45" s="94">
        <v>81.1</v>
      </c>
      <c r="K45" s="94"/>
      <c r="L45" s="94"/>
      <c r="M45" s="94"/>
      <c r="N45" s="94"/>
      <c r="O45" s="94"/>
      <c r="P45" s="95"/>
      <c r="Q45" s="80"/>
      <c r="R45" s="81"/>
    </row>
    <row r="46" spans="1:18" s="11" customFormat="1" ht="0.75" customHeight="1" hidden="1">
      <c r="A46" s="93" t="s">
        <v>71</v>
      </c>
      <c r="B46" s="94">
        <f>SUM(F46,H46,J46,N46,P46)</f>
        <v>150</v>
      </c>
      <c r="C46" s="94"/>
      <c r="D46" s="94"/>
      <c r="E46" s="94"/>
      <c r="F46" s="94"/>
      <c r="G46" s="94"/>
      <c r="H46" s="94"/>
      <c r="I46" s="94"/>
      <c r="J46" s="94">
        <v>150</v>
      </c>
      <c r="K46" s="94"/>
      <c r="L46" s="94"/>
      <c r="M46" s="94"/>
      <c r="N46" s="94"/>
      <c r="O46" s="94"/>
      <c r="P46" s="95"/>
      <c r="Q46" s="80"/>
      <c r="R46" s="81"/>
    </row>
    <row r="47" spans="1:18" s="11" customFormat="1" ht="32.25" customHeight="1" thickBot="1">
      <c r="A47" s="96" t="s">
        <v>72</v>
      </c>
      <c r="B47" s="97">
        <f>F47+H47+J47+L47+N47+P47</f>
        <v>2700</v>
      </c>
      <c r="C47" s="97"/>
      <c r="D47" s="97"/>
      <c r="E47" s="97"/>
      <c r="F47" s="97"/>
      <c r="G47" s="97"/>
      <c r="H47" s="97">
        <v>2473.2</v>
      </c>
      <c r="I47" s="97"/>
      <c r="J47" s="97">
        <v>226.8</v>
      </c>
      <c r="K47" s="97"/>
      <c r="L47" s="97"/>
      <c r="M47" s="97"/>
      <c r="N47" s="97"/>
      <c r="O47" s="97"/>
      <c r="P47" s="98"/>
      <c r="Q47" s="80"/>
      <c r="R47" s="81"/>
    </row>
    <row r="48" spans="1:18" s="27" customFormat="1" ht="18" customHeight="1" hidden="1" thickBot="1">
      <c r="A48" s="99" t="s">
        <v>42</v>
      </c>
      <c r="B48" s="100">
        <f aca="true" t="shared" si="7" ref="B48:Q48">SUM(B49:B51)</f>
        <v>0</v>
      </c>
      <c r="C48" s="100">
        <f t="shared" si="7"/>
        <v>0</v>
      </c>
      <c r="D48" s="100">
        <f t="shared" si="7"/>
        <v>0</v>
      </c>
      <c r="E48" s="100">
        <f t="shared" si="7"/>
        <v>0</v>
      </c>
      <c r="F48" s="100">
        <f t="shared" si="7"/>
        <v>0</v>
      </c>
      <c r="G48" s="100">
        <f t="shared" si="7"/>
        <v>0</v>
      </c>
      <c r="H48" s="100">
        <f t="shared" si="7"/>
        <v>0</v>
      </c>
      <c r="I48" s="100">
        <f t="shared" si="7"/>
        <v>0</v>
      </c>
      <c r="J48" s="100">
        <f t="shared" si="7"/>
        <v>0</v>
      </c>
      <c r="K48" s="100">
        <f t="shared" si="7"/>
        <v>0</v>
      </c>
      <c r="L48" s="100">
        <f t="shared" si="7"/>
        <v>0</v>
      </c>
      <c r="M48" s="100">
        <f t="shared" si="7"/>
        <v>0</v>
      </c>
      <c r="N48" s="100">
        <f t="shared" si="7"/>
        <v>0</v>
      </c>
      <c r="O48" s="100">
        <f t="shared" si="7"/>
        <v>0</v>
      </c>
      <c r="P48" s="100">
        <f t="shared" si="7"/>
        <v>0</v>
      </c>
      <c r="Q48" s="101">
        <f t="shared" si="7"/>
        <v>0</v>
      </c>
      <c r="R48" s="102"/>
    </row>
    <row r="49" spans="1:18" s="11" customFormat="1" ht="16.5" hidden="1" thickBot="1">
      <c r="A49" s="10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104"/>
      <c r="Q49" s="80"/>
      <c r="R49" s="81"/>
    </row>
    <row r="50" spans="1:18" s="11" customFormat="1" ht="15.75" hidden="1">
      <c r="A50" s="105"/>
      <c r="B50" s="54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106"/>
      <c r="Q50" s="80"/>
      <c r="R50" s="81"/>
    </row>
    <row r="51" spans="1:18" s="11" customFormat="1" ht="16.5" hidden="1" thickBo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80"/>
      <c r="R51" s="81"/>
    </row>
    <row r="52" spans="1:18" s="12" customFormat="1" ht="21" customHeight="1" thickBot="1">
      <c r="A52" s="107" t="s">
        <v>21</v>
      </c>
      <c r="B52" s="108">
        <f>SUM(B54:B59)</f>
        <v>254802.99999999997</v>
      </c>
      <c r="C52" s="108" t="e">
        <f>C53+#REF!</f>
        <v>#REF!</v>
      </c>
      <c r="D52" s="108" t="e">
        <f>D53+#REF!</f>
        <v>#REF!</v>
      </c>
      <c r="E52" s="108" t="e">
        <f>E53+#REF!</f>
        <v>#REF!</v>
      </c>
      <c r="F52" s="108">
        <f>F53+F61</f>
        <v>0</v>
      </c>
      <c r="G52" s="108" t="e">
        <f>G53+#REF!</f>
        <v>#REF!</v>
      </c>
      <c r="H52" s="108">
        <f>SUM(H53)</f>
        <v>233399.6</v>
      </c>
      <c r="I52" s="108" t="e">
        <f>I53+#REF!</f>
        <v>#REF!</v>
      </c>
      <c r="J52" s="108">
        <f>SUM(J53)</f>
        <v>21403.4</v>
      </c>
      <c r="K52" s="108" t="e">
        <f>K53+#REF!</f>
        <v>#REF!</v>
      </c>
      <c r="L52" s="108" t="e">
        <f>L53+#REF!</f>
        <v>#REF!</v>
      </c>
      <c r="M52" s="108" t="e">
        <f>M53+#REF!</f>
        <v>#REF!</v>
      </c>
      <c r="N52" s="108">
        <f>N53+N61</f>
        <v>0</v>
      </c>
      <c r="O52" s="108" t="e">
        <f>O53+#REF!</f>
        <v>#REF!</v>
      </c>
      <c r="P52" s="108">
        <f>P53+P61</f>
        <v>0</v>
      </c>
      <c r="Q52" s="38" t="e">
        <f>#REF!</f>
        <v>#REF!</v>
      </c>
      <c r="R52" s="40"/>
    </row>
    <row r="53" spans="1:18" s="12" customFormat="1" ht="21" customHeight="1">
      <c r="A53" s="109" t="s">
        <v>47</v>
      </c>
      <c r="B53" s="110">
        <f>SUM(B54:B59)</f>
        <v>254802.99999999997</v>
      </c>
      <c r="C53" s="110">
        <f aca="true" t="shared" si="8" ref="C53:P53">SUM(C54:C61)</f>
        <v>0</v>
      </c>
      <c r="D53" s="110">
        <f t="shared" si="8"/>
        <v>0</v>
      </c>
      <c r="E53" s="110">
        <f t="shared" si="8"/>
        <v>0</v>
      </c>
      <c r="F53" s="110">
        <f t="shared" si="8"/>
        <v>0</v>
      </c>
      <c r="G53" s="110">
        <f t="shared" si="8"/>
        <v>0</v>
      </c>
      <c r="H53" s="110">
        <f>SUM(H54:H59)</f>
        <v>233399.6</v>
      </c>
      <c r="I53" s="110">
        <f t="shared" si="8"/>
        <v>0</v>
      </c>
      <c r="J53" s="110">
        <f>SUM(J54:J59)</f>
        <v>21403.4</v>
      </c>
      <c r="K53" s="110">
        <f t="shared" si="8"/>
        <v>0</v>
      </c>
      <c r="L53" s="110">
        <f t="shared" si="8"/>
        <v>0</v>
      </c>
      <c r="M53" s="110">
        <f t="shared" si="8"/>
        <v>0</v>
      </c>
      <c r="N53" s="110">
        <f t="shared" si="8"/>
        <v>0</v>
      </c>
      <c r="O53" s="110">
        <f t="shared" si="8"/>
        <v>0</v>
      </c>
      <c r="P53" s="111">
        <f t="shared" si="8"/>
        <v>0</v>
      </c>
      <c r="Q53" s="39"/>
      <c r="R53" s="40"/>
    </row>
    <row r="54" spans="1:18" s="12" customFormat="1" ht="21" customHeight="1">
      <c r="A54" s="34" t="s">
        <v>56</v>
      </c>
      <c r="B54" s="35">
        <f>F54+H54+J54+L54+N54+P54</f>
        <v>43869.1</v>
      </c>
      <c r="C54" s="36"/>
      <c r="D54" s="36"/>
      <c r="E54" s="36"/>
      <c r="F54" s="36"/>
      <c r="G54" s="36"/>
      <c r="H54" s="37">
        <v>40184.1</v>
      </c>
      <c r="I54" s="37"/>
      <c r="J54" s="37">
        <v>3685</v>
      </c>
      <c r="K54" s="36"/>
      <c r="L54" s="36"/>
      <c r="M54" s="36"/>
      <c r="N54" s="36"/>
      <c r="O54" s="36"/>
      <c r="P54" s="38"/>
      <c r="Q54" s="39"/>
      <c r="R54" s="40"/>
    </row>
    <row r="55" spans="1:18" s="12" customFormat="1" ht="33.75" customHeight="1">
      <c r="A55" s="34" t="s">
        <v>109</v>
      </c>
      <c r="B55" s="35">
        <f>SUM(F55,H55,J55)</f>
        <v>10157.400000000001</v>
      </c>
      <c r="C55" s="36"/>
      <c r="D55" s="36"/>
      <c r="E55" s="36"/>
      <c r="F55" s="36"/>
      <c r="G55" s="36"/>
      <c r="H55" s="37">
        <v>9304.2</v>
      </c>
      <c r="I55" s="37"/>
      <c r="J55" s="37">
        <v>853.2</v>
      </c>
      <c r="K55" s="36"/>
      <c r="L55" s="36"/>
      <c r="M55" s="36"/>
      <c r="N55" s="36"/>
      <c r="O55" s="36"/>
      <c r="P55" s="38"/>
      <c r="Q55" s="39"/>
      <c r="R55" s="40"/>
    </row>
    <row r="56" spans="1:18" s="12" customFormat="1" ht="21" customHeight="1">
      <c r="A56" s="34" t="s">
        <v>110</v>
      </c>
      <c r="B56" s="35">
        <f>SUM(H56,J56)</f>
        <v>63000</v>
      </c>
      <c r="C56" s="36"/>
      <c r="D56" s="36"/>
      <c r="E56" s="36"/>
      <c r="F56" s="36"/>
      <c r="G56" s="36"/>
      <c r="H56" s="37">
        <v>57708</v>
      </c>
      <c r="I56" s="37"/>
      <c r="J56" s="37">
        <v>5292</v>
      </c>
      <c r="K56" s="36"/>
      <c r="L56" s="36"/>
      <c r="M56" s="36"/>
      <c r="N56" s="36"/>
      <c r="O56" s="36"/>
      <c r="P56" s="38"/>
      <c r="Q56" s="39"/>
      <c r="R56" s="40"/>
    </row>
    <row r="57" spans="1:18" s="12" customFormat="1" ht="21" customHeight="1">
      <c r="A57" s="34" t="s">
        <v>112</v>
      </c>
      <c r="B57" s="35">
        <f>SUM(F57,H57,J57,N57,P57)</f>
        <v>36307.8</v>
      </c>
      <c r="C57" s="36"/>
      <c r="D57" s="36"/>
      <c r="E57" s="36"/>
      <c r="F57" s="36"/>
      <c r="G57" s="36"/>
      <c r="H57" s="37">
        <v>33257.9</v>
      </c>
      <c r="I57" s="37"/>
      <c r="J57" s="37">
        <v>3049.9</v>
      </c>
      <c r="K57" s="36"/>
      <c r="L57" s="36"/>
      <c r="M57" s="36"/>
      <c r="N57" s="36"/>
      <c r="O57" s="36"/>
      <c r="P57" s="38"/>
      <c r="Q57" s="39"/>
      <c r="R57" s="40"/>
    </row>
    <row r="58" spans="1:18" s="12" customFormat="1" ht="20.25" customHeight="1">
      <c r="A58" s="34" t="s">
        <v>126</v>
      </c>
      <c r="B58" s="35">
        <f>SUM(F58,H58,J58,N58,P58)</f>
        <v>43618.3</v>
      </c>
      <c r="C58" s="36"/>
      <c r="D58" s="36"/>
      <c r="E58" s="36"/>
      <c r="F58" s="36"/>
      <c r="G58" s="36"/>
      <c r="H58" s="37">
        <v>39954.4</v>
      </c>
      <c r="I58" s="37"/>
      <c r="J58" s="37">
        <v>3663.9</v>
      </c>
      <c r="K58" s="36"/>
      <c r="L58" s="36"/>
      <c r="M58" s="36"/>
      <c r="N58" s="36"/>
      <c r="O58" s="36"/>
      <c r="P58" s="38"/>
      <c r="Q58" s="39"/>
      <c r="R58" s="40"/>
    </row>
    <row r="59" spans="1:17" s="40" customFormat="1" ht="21" customHeight="1" thickBot="1">
      <c r="A59" s="34" t="s">
        <v>127</v>
      </c>
      <c r="B59" s="35">
        <f>SUM(F59,H59,J59,N59,P59)</f>
        <v>57850.4</v>
      </c>
      <c r="C59" s="36"/>
      <c r="D59" s="36"/>
      <c r="E59" s="36"/>
      <c r="F59" s="36"/>
      <c r="G59" s="36"/>
      <c r="H59" s="37">
        <v>52991</v>
      </c>
      <c r="I59" s="37"/>
      <c r="J59" s="37">
        <v>4859.4</v>
      </c>
      <c r="K59" s="36"/>
      <c r="L59" s="36"/>
      <c r="M59" s="36"/>
      <c r="N59" s="36"/>
      <c r="O59" s="36"/>
      <c r="P59" s="38"/>
      <c r="Q59" s="39"/>
    </row>
    <row r="60" spans="1:18" s="12" customFormat="1" ht="31.5" customHeight="1" hidden="1">
      <c r="A60" s="34" t="s">
        <v>97</v>
      </c>
      <c r="B60" s="35"/>
      <c r="C60" s="36"/>
      <c r="D60" s="36"/>
      <c r="E60" s="36"/>
      <c r="F60" s="36"/>
      <c r="G60" s="36"/>
      <c r="H60" s="37"/>
      <c r="I60" s="37"/>
      <c r="J60" s="37"/>
      <c r="K60" s="36"/>
      <c r="L60" s="36"/>
      <c r="M60" s="36"/>
      <c r="N60" s="36"/>
      <c r="O60" s="36"/>
      <c r="P60" s="38"/>
      <c r="Q60" s="39"/>
      <c r="R60" s="40"/>
    </row>
    <row r="61" spans="1:18" s="12" customFormat="1" ht="38.25" customHeight="1" hidden="1">
      <c r="A61" s="112" t="s">
        <v>57</v>
      </c>
      <c r="B61" s="63">
        <f>F61+H61+J61+L61+N61+P61</f>
        <v>10157.400000000001</v>
      </c>
      <c r="C61" s="36"/>
      <c r="D61" s="36"/>
      <c r="E61" s="36"/>
      <c r="F61" s="113"/>
      <c r="G61" s="36"/>
      <c r="H61" s="114">
        <v>9304.2</v>
      </c>
      <c r="I61" s="37"/>
      <c r="J61" s="114">
        <v>853.2</v>
      </c>
      <c r="K61" s="36"/>
      <c r="L61" s="36"/>
      <c r="M61" s="36"/>
      <c r="N61" s="114"/>
      <c r="O61" s="36"/>
      <c r="P61" s="115"/>
      <c r="Q61" s="39"/>
      <c r="R61" s="40"/>
    </row>
    <row r="62" spans="1:18" s="14" customFormat="1" ht="18" customHeight="1" thickBot="1">
      <c r="A62" s="116" t="s">
        <v>22</v>
      </c>
      <c r="B62" s="117">
        <f>SUM(B66:B73)</f>
        <v>1648.7</v>
      </c>
      <c r="C62" s="118" t="e">
        <f>C73</f>
        <v>#REF!</v>
      </c>
      <c r="D62" s="50" t="e">
        <f>D73</f>
        <v>#REF!</v>
      </c>
      <c r="E62" s="119" t="e">
        <f>E73</f>
        <v>#REF!</v>
      </c>
      <c r="F62" s="117">
        <f>SUM(F66:F73)</f>
        <v>177.7</v>
      </c>
      <c r="G62" s="120" t="e">
        <f>G63+G73</f>
        <v>#REF!</v>
      </c>
      <c r="H62" s="117">
        <f>SUM(H66:H73)</f>
        <v>1025.9</v>
      </c>
      <c r="I62" s="120" t="e">
        <f>I63+I73</f>
        <v>#REF!</v>
      </c>
      <c r="J62" s="117">
        <f>SUM(J66:J73)</f>
        <v>445.1</v>
      </c>
      <c r="K62" s="118" t="e">
        <f aca="true" t="shared" si="9" ref="K62:P62">K63+K73</f>
        <v>#REF!</v>
      </c>
      <c r="L62" s="50" t="e">
        <f t="shared" si="9"/>
        <v>#REF!</v>
      </c>
      <c r="M62" s="119" t="e">
        <f t="shared" si="9"/>
        <v>#REF!</v>
      </c>
      <c r="N62" s="117">
        <f t="shared" si="9"/>
        <v>0</v>
      </c>
      <c r="O62" s="120" t="e">
        <f t="shared" si="9"/>
        <v>#REF!</v>
      </c>
      <c r="P62" s="117">
        <f t="shared" si="9"/>
        <v>0</v>
      </c>
      <c r="Q62" s="85" t="e">
        <f>Q73</f>
        <v>#REF!</v>
      </c>
      <c r="R62" s="121"/>
    </row>
    <row r="63" spans="1:18" s="14" customFormat="1" ht="32.25" customHeight="1" hidden="1">
      <c r="A63" s="122" t="s">
        <v>59</v>
      </c>
      <c r="B63" s="94">
        <f>F63+H63+J63+L63+N63+P63</f>
        <v>217.4</v>
      </c>
      <c r="C63" s="123"/>
      <c r="D63" s="123"/>
      <c r="E63" s="123"/>
      <c r="F63" s="94"/>
      <c r="G63" s="54"/>
      <c r="H63" s="94"/>
      <c r="I63" s="123"/>
      <c r="J63" s="124">
        <v>217.4</v>
      </c>
      <c r="K63" s="123"/>
      <c r="L63" s="123"/>
      <c r="M63" s="123"/>
      <c r="N63" s="125"/>
      <c r="O63" s="123"/>
      <c r="P63" s="51"/>
      <c r="Q63" s="85"/>
      <c r="R63" s="121"/>
    </row>
    <row r="64" spans="1:18" s="14" customFormat="1" ht="49.5" customHeight="1" hidden="1">
      <c r="A64" s="122" t="s">
        <v>60</v>
      </c>
      <c r="B64" s="94">
        <f>SUM(F64:P64)</f>
        <v>154.3</v>
      </c>
      <c r="C64" s="125"/>
      <c r="D64" s="125"/>
      <c r="E64" s="125"/>
      <c r="F64" s="94"/>
      <c r="G64" s="94"/>
      <c r="H64" s="94"/>
      <c r="I64" s="125"/>
      <c r="J64" s="124">
        <v>154.3</v>
      </c>
      <c r="K64" s="125"/>
      <c r="L64" s="125"/>
      <c r="M64" s="125"/>
      <c r="N64" s="125"/>
      <c r="O64" s="125"/>
      <c r="P64" s="51"/>
      <c r="Q64" s="85"/>
      <c r="R64" s="121"/>
    </row>
    <row r="65" spans="1:18" s="14" customFormat="1" ht="32.25" customHeight="1" hidden="1">
      <c r="A65" s="122" t="s">
        <v>61</v>
      </c>
      <c r="B65" s="94">
        <f>SUM(F65,J65,H65,N65,P65)</f>
        <v>14.4</v>
      </c>
      <c r="C65" s="125"/>
      <c r="D65" s="125"/>
      <c r="E65" s="125"/>
      <c r="F65" s="94"/>
      <c r="G65" s="94"/>
      <c r="H65" s="94"/>
      <c r="I65" s="125"/>
      <c r="J65" s="124">
        <v>14.4</v>
      </c>
      <c r="K65" s="125"/>
      <c r="L65" s="125"/>
      <c r="M65" s="125"/>
      <c r="N65" s="125"/>
      <c r="O65" s="125"/>
      <c r="P65" s="51"/>
      <c r="Q65" s="85"/>
      <c r="R65" s="121"/>
    </row>
    <row r="66" spans="1:18" s="14" customFormat="1" ht="24" customHeight="1">
      <c r="A66" s="122" t="s">
        <v>62</v>
      </c>
      <c r="B66" s="94">
        <f>SUM(F66:P66)</f>
        <v>447.2</v>
      </c>
      <c r="C66" s="125"/>
      <c r="D66" s="125"/>
      <c r="E66" s="125"/>
      <c r="F66" s="94">
        <v>177.7</v>
      </c>
      <c r="G66" s="94"/>
      <c r="H66" s="94">
        <v>45.9</v>
      </c>
      <c r="I66" s="125"/>
      <c r="J66" s="124">
        <v>223.6</v>
      </c>
      <c r="K66" s="125"/>
      <c r="L66" s="125"/>
      <c r="M66" s="125"/>
      <c r="N66" s="125"/>
      <c r="O66" s="125"/>
      <c r="P66" s="51"/>
      <c r="Q66" s="85"/>
      <c r="R66" s="121"/>
    </row>
    <row r="67" spans="1:18" s="14" customFormat="1" ht="32.25" customHeight="1">
      <c r="A67" s="122" t="s">
        <v>63</v>
      </c>
      <c r="B67" s="94">
        <f>SUM(F67,H67,J67,N67,R67,R67,P67)</f>
        <v>382.5</v>
      </c>
      <c r="C67" s="125"/>
      <c r="D67" s="125"/>
      <c r="E67" s="125"/>
      <c r="F67" s="94"/>
      <c r="G67" s="94"/>
      <c r="H67" s="94">
        <v>348.8</v>
      </c>
      <c r="I67" s="125"/>
      <c r="J67" s="124">
        <v>33.7</v>
      </c>
      <c r="K67" s="125"/>
      <c r="L67" s="125"/>
      <c r="M67" s="125"/>
      <c r="N67" s="125"/>
      <c r="O67" s="125"/>
      <c r="P67" s="51"/>
      <c r="Q67" s="85"/>
      <c r="R67" s="121"/>
    </row>
    <row r="68" spans="1:18" s="14" customFormat="1" ht="32.25" customHeight="1">
      <c r="A68" s="122" t="s">
        <v>64</v>
      </c>
      <c r="B68" s="94">
        <f>SUM(F68,H68,J68,N68,P68)</f>
        <v>191</v>
      </c>
      <c r="C68" s="125"/>
      <c r="D68" s="125"/>
      <c r="E68" s="125"/>
      <c r="F68" s="94"/>
      <c r="G68" s="94"/>
      <c r="H68" s="94">
        <v>175</v>
      </c>
      <c r="I68" s="125"/>
      <c r="J68" s="124">
        <v>16</v>
      </c>
      <c r="K68" s="125"/>
      <c r="L68" s="125"/>
      <c r="M68" s="125"/>
      <c r="N68" s="125"/>
      <c r="O68" s="125"/>
      <c r="P68" s="51"/>
      <c r="Q68" s="85"/>
      <c r="R68" s="121"/>
    </row>
    <row r="69" spans="1:18" s="14" customFormat="1" ht="32.25" customHeight="1">
      <c r="A69" s="122" t="s">
        <v>65</v>
      </c>
      <c r="B69" s="94">
        <f>SUM(F69,H69,J69,N69,P69)</f>
        <v>318.3</v>
      </c>
      <c r="C69" s="125"/>
      <c r="D69" s="125"/>
      <c r="E69" s="125"/>
      <c r="F69" s="94"/>
      <c r="G69" s="94"/>
      <c r="H69" s="94">
        <v>291.6</v>
      </c>
      <c r="I69" s="125"/>
      <c r="J69" s="124">
        <v>26.7</v>
      </c>
      <c r="K69" s="125"/>
      <c r="L69" s="125"/>
      <c r="M69" s="125"/>
      <c r="N69" s="125"/>
      <c r="O69" s="125"/>
      <c r="P69" s="51"/>
      <c r="Q69" s="85"/>
      <c r="R69" s="121"/>
    </row>
    <row r="70" spans="1:18" s="14" customFormat="1" ht="32.25" customHeight="1">
      <c r="A70" s="122" t="s">
        <v>66</v>
      </c>
      <c r="B70" s="94">
        <f>SUM(F70,H70,J70,N70,P70)</f>
        <v>179.7</v>
      </c>
      <c r="C70" s="125"/>
      <c r="D70" s="125"/>
      <c r="E70" s="125"/>
      <c r="F70" s="94"/>
      <c r="G70" s="94"/>
      <c r="H70" s="94">
        <v>164.6</v>
      </c>
      <c r="I70" s="125"/>
      <c r="J70" s="124">
        <v>15.1</v>
      </c>
      <c r="K70" s="125"/>
      <c r="L70" s="125"/>
      <c r="M70" s="125"/>
      <c r="N70" s="125"/>
      <c r="O70" s="125"/>
      <c r="P70" s="51"/>
      <c r="Q70" s="85"/>
      <c r="R70" s="121"/>
    </row>
    <row r="71" spans="1:18" s="14" customFormat="1" ht="32.25" customHeight="1">
      <c r="A71" s="122" t="s">
        <v>67</v>
      </c>
      <c r="B71" s="94">
        <f>SUM(F71,H71,J71,N71,P71)</f>
        <v>70</v>
      </c>
      <c r="C71" s="125"/>
      <c r="D71" s="125"/>
      <c r="E71" s="125"/>
      <c r="F71" s="94"/>
      <c r="G71" s="94"/>
      <c r="H71" s="94"/>
      <c r="I71" s="125"/>
      <c r="J71" s="124">
        <v>70</v>
      </c>
      <c r="K71" s="125"/>
      <c r="L71" s="125"/>
      <c r="M71" s="125"/>
      <c r="N71" s="125"/>
      <c r="O71" s="125"/>
      <c r="P71" s="51"/>
      <c r="Q71" s="85"/>
      <c r="R71" s="121"/>
    </row>
    <row r="72" spans="1:18" s="14" customFormat="1" ht="32.25" customHeight="1">
      <c r="A72" s="122" t="s">
        <v>68</v>
      </c>
      <c r="B72" s="94">
        <f>SUM(F72,H72,J72,N72,P72)</f>
        <v>30</v>
      </c>
      <c r="C72" s="125"/>
      <c r="D72" s="125"/>
      <c r="E72" s="125"/>
      <c r="F72" s="94"/>
      <c r="G72" s="94"/>
      <c r="H72" s="94"/>
      <c r="I72" s="125"/>
      <c r="J72" s="124">
        <v>30</v>
      </c>
      <c r="K72" s="125"/>
      <c r="L72" s="125"/>
      <c r="M72" s="125"/>
      <c r="N72" s="125"/>
      <c r="O72" s="125"/>
      <c r="P72" s="51"/>
      <c r="Q72" s="85"/>
      <c r="R72" s="121"/>
    </row>
    <row r="73" spans="1:18" s="11" customFormat="1" ht="16.5" thickBot="1">
      <c r="A73" s="62" t="s">
        <v>69</v>
      </c>
      <c r="B73" s="63">
        <v>30</v>
      </c>
      <c r="C73" s="64" t="e">
        <f>SUM(#REF!)</f>
        <v>#REF!</v>
      </c>
      <c r="D73" s="64" t="e">
        <f>SUM(#REF!)</f>
        <v>#REF!</v>
      </c>
      <c r="E73" s="64" t="e">
        <f>SUM(#REF!)</f>
        <v>#REF!</v>
      </c>
      <c r="F73" s="64"/>
      <c r="G73" s="64" t="e">
        <f>SUM(#REF!)</f>
        <v>#REF!</v>
      </c>
      <c r="H73" s="64"/>
      <c r="I73" s="64" t="e">
        <f>SUM(#REF!)</f>
        <v>#REF!</v>
      </c>
      <c r="J73" s="63">
        <v>30</v>
      </c>
      <c r="K73" s="64" t="e">
        <f>SUM(#REF!)</f>
        <v>#REF!</v>
      </c>
      <c r="L73" s="64" t="e">
        <f>SUM(#REF!)</f>
        <v>#REF!</v>
      </c>
      <c r="M73" s="64" t="e">
        <f>SUM(#REF!)</f>
        <v>#REF!</v>
      </c>
      <c r="N73" s="64"/>
      <c r="O73" s="64" t="e">
        <f>SUM(#REF!)</f>
        <v>#REF!</v>
      </c>
      <c r="P73" s="65"/>
      <c r="Q73" s="57" t="e">
        <f>SUM(#REF!)</f>
        <v>#REF!</v>
      </c>
      <c r="R73" s="81"/>
    </row>
    <row r="74" spans="1:18" s="11" customFormat="1" ht="16.5" customHeight="1" thickBot="1">
      <c r="A74" s="82" t="s">
        <v>23</v>
      </c>
      <c r="B74" s="83">
        <f>B75</f>
        <v>83.6</v>
      </c>
      <c r="C74" s="83" t="e">
        <f>#REF!+C75</f>
        <v>#REF!</v>
      </c>
      <c r="D74" s="83" t="e">
        <f>#REF!+D75</f>
        <v>#REF!</v>
      </c>
      <c r="E74" s="83" t="e">
        <f>#REF!+E75</f>
        <v>#REF!</v>
      </c>
      <c r="F74" s="83">
        <f>F75</f>
        <v>0</v>
      </c>
      <c r="G74" s="83" t="e">
        <f>#REF!+G75</f>
        <v>#REF!</v>
      </c>
      <c r="H74" s="83">
        <f>H75</f>
        <v>83.6</v>
      </c>
      <c r="I74" s="83" t="e">
        <f>#REF!+I75</f>
        <v>#REF!</v>
      </c>
      <c r="J74" s="83">
        <f>J75</f>
        <v>0</v>
      </c>
      <c r="K74" s="83" t="e">
        <f>#REF!+K75</f>
        <v>#REF!</v>
      </c>
      <c r="L74" s="83" t="e">
        <f>#REF!+L75</f>
        <v>#REF!</v>
      </c>
      <c r="M74" s="83" t="e">
        <f>#REF!+M75</f>
        <v>#REF!</v>
      </c>
      <c r="N74" s="83">
        <f>N75</f>
        <v>0</v>
      </c>
      <c r="O74" s="83" t="e">
        <f>#REF!+O75</f>
        <v>#REF!</v>
      </c>
      <c r="P74" s="84">
        <f>P75</f>
        <v>0</v>
      </c>
      <c r="Q74" s="85" t="e">
        <f>#REF!+Q75</f>
        <v>#REF!</v>
      </c>
      <c r="R74" s="81"/>
    </row>
    <row r="75" spans="1:18" s="13" customFormat="1" ht="15" customHeight="1">
      <c r="A75" s="126" t="s">
        <v>24</v>
      </c>
      <c r="B75" s="60">
        <f aca="true" t="shared" si="10" ref="B75:Q75">SUM(B76:B76)</f>
        <v>83.6</v>
      </c>
      <c r="C75" s="60">
        <f t="shared" si="10"/>
        <v>0</v>
      </c>
      <c r="D75" s="60">
        <f t="shared" si="10"/>
        <v>0</v>
      </c>
      <c r="E75" s="60">
        <f t="shared" si="10"/>
        <v>0</v>
      </c>
      <c r="F75" s="60">
        <f t="shared" si="10"/>
        <v>0</v>
      </c>
      <c r="G75" s="60">
        <f t="shared" si="10"/>
        <v>0</v>
      </c>
      <c r="H75" s="60">
        <f t="shared" si="10"/>
        <v>83.6</v>
      </c>
      <c r="I75" s="60">
        <f t="shared" si="10"/>
        <v>0</v>
      </c>
      <c r="J75" s="60">
        <f t="shared" si="10"/>
        <v>0</v>
      </c>
      <c r="K75" s="60">
        <f t="shared" si="10"/>
        <v>0</v>
      </c>
      <c r="L75" s="60">
        <f t="shared" si="10"/>
        <v>0</v>
      </c>
      <c r="M75" s="60">
        <f t="shared" si="10"/>
        <v>0</v>
      </c>
      <c r="N75" s="60">
        <f t="shared" si="10"/>
        <v>0</v>
      </c>
      <c r="O75" s="60">
        <f t="shared" si="10"/>
        <v>0</v>
      </c>
      <c r="P75" s="61">
        <f t="shared" si="10"/>
        <v>0</v>
      </c>
      <c r="Q75" s="57">
        <f t="shared" si="10"/>
        <v>0</v>
      </c>
      <c r="R75" s="127"/>
    </row>
    <row r="76" spans="1:18" s="13" customFormat="1" ht="16.5" thickBot="1">
      <c r="A76" s="128" t="s">
        <v>58</v>
      </c>
      <c r="B76" s="97">
        <f>SUM(F76,H76,J76,N76,P76)</f>
        <v>83.6</v>
      </c>
      <c r="C76" s="97"/>
      <c r="D76" s="97"/>
      <c r="E76" s="97"/>
      <c r="F76" s="97"/>
      <c r="G76" s="129"/>
      <c r="H76" s="97">
        <v>83.6</v>
      </c>
      <c r="I76" s="129"/>
      <c r="J76" s="129"/>
      <c r="K76" s="129"/>
      <c r="L76" s="129"/>
      <c r="M76" s="129"/>
      <c r="N76" s="97"/>
      <c r="O76" s="129"/>
      <c r="P76" s="130"/>
      <c r="Q76" s="57"/>
      <c r="R76" s="127"/>
    </row>
    <row r="77" spans="1:18" s="27" customFormat="1" ht="23.25" customHeight="1" thickBot="1">
      <c r="A77" s="131" t="s">
        <v>143</v>
      </c>
      <c r="B77" s="132">
        <f>SUM(F77,H77,J77,N77,P77)</f>
        <v>866.4</v>
      </c>
      <c r="C77" s="133">
        <f>SUM(C79:C81)</f>
        <v>0</v>
      </c>
      <c r="D77" s="100">
        <f>SUM(D79:D81)</f>
        <v>0</v>
      </c>
      <c r="E77" s="134">
        <f>SUM(E79:E81)</f>
        <v>0</v>
      </c>
      <c r="F77" s="132">
        <f>SUM(F79:F81)</f>
        <v>0</v>
      </c>
      <c r="G77" s="135">
        <f>SUM(G79:G81)</f>
        <v>0</v>
      </c>
      <c r="H77" s="132">
        <f>SUM(H78)</f>
        <v>866.4</v>
      </c>
      <c r="I77" s="135">
        <f>SUM(I79:I81)</f>
        <v>0</v>
      </c>
      <c r="J77" s="132">
        <f>SUM(J78)</f>
        <v>0</v>
      </c>
      <c r="K77" s="133">
        <f>SUM(K79:K81)</f>
        <v>0</v>
      </c>
      <c r="L77" s="100">
        <f>SUM(L79:L81)</f>
        <v>0</v>
      </c>
      <c r="M77" s="134">
        <f>SUM(M79:M81)</f>
        <v>0</v>
      </c>
      <c r="N77" s="132">
        <f>SUM(N78)</f>
        <v>0</v>
      </c>
      <c r="O77" s="135">
        <f>SUM(O79:O81)</f>
        <v>0</v>
      </c>
      <c r="P77" s="132">
        <f>SUM(P78)</f>
        <v>0</v>
      </c>
      <c r="Q77" s="136">
        <f>SUM(Q79:Q81)</f>
        <v>0</v>
      </c>
      <c r="R77" s="102"/>
    </row>
    <row r="78" spans="1:18" s="27" customFormat="1" ht="50.25" customHeight="1" thickBot="1">
      <c r="A78" s="137" t="s">
        <v>88</v>
      </c>
      <c r="B78" s="138">
        <f>SUM(F78,H78,J78,N78,P78)</f>
        <v>866.4</v>
      </c>
      <c r="C78" s="100"/>
      <c r="D78" s="100"/>
      <c r="E78" s="100"/>
      <c r="F78" s="100"/>
      <c r="G78" s="100"/>
      <c r="H78" s="138">
        <v>866.4</v>
      </c>
      <c r="I78" s="100"/>
      <c r="J78" s="100"/>
      <c r="K78" s="100"/>
      <c r="L78" s="100"/>
      <c r="M78" s="100"/>
      <c r="N78" s="100"/>
      <c r="O78" s="100"/>
      <c r="P78" s="100"/>
      <c r="Q78" s="101"/>
      <c r="R78" s="102"/>
    </row>
    <row r="79" spans="1:18" s="14" customFormat="1" ht="20.25" thickBot="1">
      <c r="A79" s="139" t="s">
        <v>26</v>
      </c>
      <c r="B79" s="117">
        <f>SUM(B80)</f>
        <v>104410.86</v>
      </c>
      <c r="C79" s="118">
        <f aca="true" t="shared" si="11" ref="C79:Q79">C80</f>
        <v>0</v>
      </c>
      <c r="D79" s="50">
        <f t="shared" si="11"/>
        <v>0</v>
      </c>
      <c r="E79" s="119">
        <f t="shared" si="11"/>
        <v>0</v>
      </c>
      <c r="F79" s="117"/>
      <c r="G79" s="120">
        <f t="shared" si="11"/>
        <v>0</v>
      </c>
      <c r="H79" s="117">
        <f>SUM(H80)</f>
        <v>94251.56</v>
      </c>
      <c r="I79" s="120">
        <f t="shared" si="11"/>
        <v>0</v>
      </c>
      <c r="J79" s="117">
        <f>SUM(J80)</f>
        <v>10159.3</v>
      </c>
      <c r="K79" s="118">
        <f t="shared" si="11"/>
        <v>0</v>
      </c>
      <c r="L79" s="50">
        <f t="shared" si="11"/>
        <v>0</v>
      </c>
      <c r="M79" s="119">
        <f t="shared" si="11"/>
        <v>0</v>
      </c>
      <c r="N79" s="117">
        <f>N80</f>
        <v>0</v>
      </c>
      <c r="O79" s="120">
        <f t="shared" si="11"/>
        <v>0</v>
      </c>
      <c r="P79" s="117">
        <f>P80</f>
        <v>0</v>
      </c>
      <c r="Q79" s="85">
        <f t="shared" si="11"/>
        <v>0</v>
      </c>
      <c r="R79" s="121"/>
    </row>
    <row r="80" spans="1:18" s="11" customFormat="1" ht="15.75">
      <c r="A80" s="86" t="s">
        <v>27</v>
      </c>
      <c r="B80" s="55">
        <f>SUM(B81:B90)</f>
        <v>104410.86</v>
      </c>
      <c r="C80" s="55">
        <f>SUM(C81:C89)</f>
        <v>0</v>
      </c>
      <c r="D80" s="55">
        <f>SUM(D81:D89)</f>
        <v>0</v>
      </c>
      <c r="E80" s="55">
        <f>SUM(E81:E89)</f>
        <v>0</v>
      </c>
      <c r="F80" s="55">
        <f aca="true" t="shared" si="12" ref="F80:M80">SUM(F81:F90)</f>
        <v>0</v>
      </c>
      <c r="G80" s="55">
        <f t="shared" si="12"/>
        <v>0</v>
      </c>
      <c r="H80" s="55">
        <f>SUM(H81:H90)</f>
        <v>94251.56</v>
      </c>
      <c r="I80" s="55">
        <f t="shared" si="12"/>
        <v>0</v>
      </c>
      <c r="J80" s="55">
        <f>SUM(J81:J90)</f>
        <v>10159.3</v>
      </c>
      <c r="K80" s="55">
        <f t="shared" si="12"/>
        <v>0</v>
      </c>
      <c r="L80" s="55">
        <f t="shared" si="12"/>
        <v>0</v>
      </c>
      <c r="M80" s="55">
        <f t="shared" si="12"/>
        <v>0</v>
      </c>
      <c r="N80" s="55">
        <f>SUM(N81,N82,N84,N85,N86,N87,N88,N89,N90,)</f>
        <v>0</v>
      </c>
      <c r="O80" s="55">
        <f>SUM(O81:O90)</f>
        <v>0</v>
      </c>
      <c r="P80" s="56">
        <f>SUM(P81,P82,P84,P85,P86,P87,P88,P89,P90,)</f>
        <v>0</v>
      </c>
      <c r="Q80" s="57">
        <f>SUM(Q81:Q89)</f>
        <v>0</v>
      </c>
      <c r="R80" s="81"/>
    </row>
    <row r="81" spans="1:18" s="11" customFormat="1" ht="77.25" customHeight="1">
      <c r="A81" s="59" t="s">
        <v>73</v>
      </c>
      <c r="B81" s="35">
        <f aca="true" t="shared" si="13" ref="B81:B92">F81+H81+J81+L81+N81+P81</f>
        <v>2600</v>
      </c>
      <c r="C81" s="35"/>
      <c r="D81" s="35"/>
      <c r="E81" s="35"/>
      <c r="F81" s="35"/>
      <c r="G81" s="35"/>
      <c r="H81" s="35">
        <v>2381.6</v>
      </c>
      <c r="I81" s="35"/>
      <c r="J81" s="35">
        <v>218.4</v>
      </c>
      <c r="K81" s="35"/>
      <c r="L81" s="35"/>
      <c r="M81" s="35"/>
      <c r="N81" s="35"/>
      <c r="O81" s="35"/>
      <c r="P81" s="87"/>
      <c r="Q81" s="80"/>
      <c r="R81" s="81"/>
    </row>
    <row r="82" spans="1:18" s="11" customFormat="1" ht="30.75" customHeight="1">
      <c r="A82" s="59" t="s">
        <v>104</v>
      </c>
      <c r="B82" s="35">
        <f t="shared" si="13"/>
        <v>4150</v>
      </c>
      <c r="C82" s="35"/>
      <c r="D82" s="35"/>
      <c r="E82" s="35"/>
      <c r="F82" s="35"/>
      <c r="G82" s="35"/>
      <c r="H82" s="35">
        <v>3801.4</v>
      </c>
      <c r="I82" s="35"/>
      <c r="J82" s="35">
        <v>348.6</v>
      </c>
      <c r="K82" s="35"/>
      <c r="L82" s="35"/>
      <c r="M82" s="35"/>
      <c r="N82" s="35"/>
      <c r="O82" s="35"/>
      <c r="P82" s="87"/>
      <c r="Q82" s="80"/>
      <c r="R82" s="81"/>
    </row>
    <row r="83" spans="1:17" s="121" customFormat="1" ht="21.75" customHeight="1">
      <c r="A83" s="122" t="s">
        <v>139</v>
      </c>
      <c r="B83" s="94">
        <f>SUM(F83,H83,J83,N83)</f>
        <v>7701.8</v>
      </c>
      <c r="C83" s="125"/>
      <c r="D83" s="125"/>
      <c r="E83" s="125"/>
      <c r="F83" s="94"/>
      <c r="G83" s="94"/>
      <c r="H83" s="94"/>
      <c r="I83" s="125"/>
      <c r="J83" s="124">
        <v>7701.8</v>
      </c>
      <c r="K83" s="125"/>
      <c r="L83" s="125"/>
      <c r="M83" s="125"/>
      <c r="N83" s="125"/>
      <c r="O83" s="125"/>
      <c r="P83" s="51"/>
      <c r="Q83" s="85"/>
    </row>
    <row r="84" spans="1:18" s="15" customFormat="1" ht="21" customHeight="1">
      <c r="A84" s="59" t="s">
        <v>74</v>
      </c>
      <c r="B84" s="35">
        <f t="shared" si="13"/>
        <v>2880</v>
      </c>
      <c r="C84" s="35"/>
      <c r="D84" s="35"/>
      <c r="E84" s="35"/>
      <c r="F84" s="140"/>
      <c r="G84" s="140"/>
      <c r="H84" s="35">
        <v>2638</v>
      </c>
      <c r="I84" s="35"/>
      <c r="J84" s="35">
        <v>242</v>
      </c>
      <c r="K84" s="35"/>
      <c r="L84" s="140"/>
      <c r="M84" s="140"/>
      <c r="N84" s="140"/>
      <c r="O84" s="140"/>
      <c r="P84" s="141"/>
      <c r="Q84" s="142"/>
      <c r="R84" s="143"/>
    </row>
    <row r="85" spans="1:18" s="15" customFormat="1" ht="31.5">
      <c r="A85" s="59" t="s">
        <v>87</v>
      </c>
      <c r="B85" s="35">
        <f t="shared" si="13"/>
        <v>7097.599999999999</v>
      </c>
      <c r="C85" s="35"/>
      <c r="D85" s="35"/>
      <c r="E85" s="35"/>
      <c r="F85" s="140"/>
      <c r="G85" s="140"/>
      <c r="H85" s="35">
        <v>6501.4</v>
      </c>
      <c r="I85" s="35"/>
      <c r="J85" s="35">
        <v>596.2</v>
      </c>
      <c r="K85" s="35"/>
      <c r="L85" s="140"/>
      <c r="M85" s="140"/>
      <c r="N85" s="140"/>
      <c r="O85" s="140"/>
      <c r="P85" s="141"/>
      <c r="Q85" s="142"/>
      <c r="R85" s="143"/>
    </row>
    <row r="86" spans="1:18" s="11" customFormat="1" ht="33.75" customHeight="1">
      <c r="A86" s="144" t="s">
        <v>93</v>
      </c>
      <c r="B86" s="35">
        <f>F86+H86+J86+L86+N86+P86</f>
        <v>12526.699999999999</v>
      </c>
      <c r="C86" s="35"/>
      <c r="D86" s="35"/>
      <c r="E86" s="35"/>
      <c r="F86" s="35"/>
      <c r="G86" s="35"/>
      <c r="H86" s="35">
        <v>11474.4</v>
      </c>
      <c r="I86" s="35"/>
      <c r="J86" s="35">
        <v>1052.3</v>
      </c>
      <c r="K86" s="35"/>
      <c r="L86" s="35"/>
      <c r="M86" s="35"/>
      <c r="N86" s="35"/>
      <c r="O86" s="35"/>
      <c r="P86" s="145"/>
      <c r="Q86" s="80"/>
      <c r="R86" s="81"/>
    </row>
    <row r="87" spans="1:18" s="15" customFormat="1" ht="30" customHeight="1">
      <c r="A87" s="59" t="s">
        <v>108</v>
      </c>
      <c r="B87" s="35">
        <f t="shared" si="13"/>
        <v>34030.9</v>
      </c>
      <c r="C87" s="35"/>
      <c r="D87" s="35"/>
      <c r="E87" s="35"/>
      <c r="F87" s="35"/>
      <c r="G87" s="140"/>
      <c r="H87" s="146">
        <v>34030.9</v>
      </c>
      <c r="I87" s="35"/>
      <c r="J87" s="35"/>
      <c r="K87" s="35"/>
      <c r="L87" s="147"/>
      <c r="M87" s="147"/>
      <c r="N87" s="140"/>
      <c r="O87" s="140"/>
      <c r="P87" s="141"/>
      <c r="Q87" s="142"/>
      <c r="R87" s="143"/>
    </row>
    <row r="88" spans="1:18" s="15" customFormat="1" ht="30.75" customHeight="1">
      <c r="A88" s="59" t="s">
        <v>107</v>
      </c>
      <c r="B88" s="35">
        <f t="shared" si="13"/>
        <v>13982</v>
      </c>
      <c r="C88" s="35"/>
      <c r="D88" s="35"/>
      <c r="E88" s="35"/>
      <c r="F88" s="35"/>
      <c r="G88" s="140"/>
      <c r="H88" s="35">
        <v>13982</v>
      </c>
      <c r="I88" s="35"/>
      <c r="J88" s="35"/>
      <c r="K88" s="35"/>
      <c r="L88" s="147"/>
      <c r="M88" s="147"/>
      <c r="N88" s="140"/>
      <c r="O88" s="140"/>
      <c r="P88" s="141"/>
      <c r="Q88" s="142"/>
      <c r="R88" s="143"/>
    </row>
    <row r="89" spans="1:18" s="15" customFormat="1" ht="30.75" customHeight="1">
      <c r="A89" s="59" t="s">
        <v>105</v>
      </c>
      <c r="B89" s="35">
        <f t="shared" si="13"/>
        <v>4590.86</v>
      </c>
      <c r="C89" s="35"/>
      <c r="D89" s="35"/>
      <c r="E89" s="35"/>
      <c r="F89" s="35"/>
      <c r="G89" s="140"/>
      <c r="H89" s="35">
        <v>4590.86</v>
      </c>
      <c r="I89" s="35"/>
      <c r="J89" s="35"/>
      <c r="K89" s="35"/>
      <c r="L89" s="140"/>
      <c r="M89" s="140"/>
      <c r="N89" s="140"/>
      <c r="O89" s="140"/>
      <c r="P89" s="141"/>
      <c r="Q89" s="142"/>
      <c r="R89" s="143"/>
    </row>
    <row r="90" spans="1:18" s="15" customFormat="1" ht="30.75" customHeight="1" thickBot="1">
      <c r="A90" s="59" t="s">
        <v>106</v>
      </c>
      <c r="B90" s="35">
        <f t="shared" si="13"/>
        <v>14851</v>
      </c>
      <c r="C90" s="35"/>
      <c r="D90" s="35"/>
      <c r="E90" s="35"/>
      <c r="F90" s="35"/>
      <c r="G90" s="140"/>
      <c r="H90" s="35">
        <v>14851</v>
      </c>
      <c r="I90" s="35"/>
      <c r="J90" s="35"/>
      <c r="K90" s="35"/>
      <c r="L90" s="140"/>
      <c r="M90" s="140"/>
      <c r="N90" s="140"/>
      <c r="O90" s="140"/>
      <c r="P90" s="141"/>
      <c r="Q90" s="142"/>
      <c r="R90" s="143"/>
    </row>
    <row r="91" spans="1:18" s="14" customFormat="1" ht="20.25" thickBot="1">
      <c r="A91" s="139" t="s">
        <v>28</v>
      </c>
      <c r="B91" s="92">
        <f>SUM(B92)</f>
        <v>81591</v>
      </c>
      <c r="C91" s="83">
        <f>SUM(C92:C92)</f>
        <v>0</v>
      </c>
      <c r="D91" s="83">
        <f>SUM(D92:D92)</f>
        <v>0</v>
      </c>
      <c r="E91" s="83">
        <f>SUM(E92:E92)</f>
        <v>0</v>
      </c>
      <c r="F91" s="83">
        <f>SUM(F92)</f>
        <v>0</v>
      </c>
      <c r="G91" s="83">
        <f>SUM(G92:G92)</f>
        <v>0</v>
      </c>
      <c r="H91" s="83">
        <f>SUM(H92)</f>
        <v>0</v>
      </c>
      <c r="I91" s="83">
        <f>SUM(I92:I92)</f>
        <v>0</v>
      </c>
      <c r="J91" s="83">
        <f>SUM(J92)</f>
        <v>0</v>
      </c>
      <c r="K91" s="83">
        <f>SUM(K92:K92)</f>
        <v>0</v>
      </c>
      <c r="L91" s="83">
        <f>SUM(L92:L92)</f>
        <v>0</v>
      </c>
      <c r="M91" s="83">
        <f>SUM(M92:M92)</f>
        <v>0</v>
      </c>
      <c r="N91" s="83">
        <f>SUM(N92)</f>
        <v>81591</v>
      </c>
      <c r="O91" s="83" t="e">
        <f>#REF!+O92</f>
        <v>#REF!</v>
      </c>
      <c r="P91" s="84">
        <f>SUM(P92)</f>
        <v>0</v>
      </c>
      <c r="Q91" s="85" t="e">
        <f>#REF!+Q92</f>
        <v>#REF!</v>
      </c>
      <c r="R91" s="121"/>
    </row>
    <row r="92" spans="1:18" s="14" customFormat="1" ht="25.5" customHeight="1" thickBot="1">
      <c r="A92" s="148" t="s">
        <v>98</v>
      </c>
      <c r="B92" s="94">
        <f t="shared" si="13"/>
        <v>81591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>
        <v>81591</v>
      </c>
      <c r="O92" s="94"/>
      <c r="P92" s="94"/>
      <c r="Q92" s="149"/>
      <c r="R92" s="121"/>
    </row>
    <row r="93" spans="1:18" s="14" customFormat="1" ht="19.5" hidden="1">
      <c r="A93" s="150" t="s">
        <v>29</v>
      </c>
      <c r="B93" s="151">
        <f aca="true" t="shared" si="14" ref="B93:Q93">SUM(B94:B94)</f>
        <v>0</v>
      </c>
      <c r="C93" s="151">
        <f t="shared" si="14"/>
        <v>0</v>
      </c>
      <c r="D93" s="151">
        <f t="shared" si="14"/>
        <v>0</v>
      </c>
      <c r="E93" s="151">
        <f t="shared" si="14"/>
        <v>0</v>
      </c>
      <c r="F93" s="151">
        <f t="shared" si="14"/>
        <v>0</v>
      </c>
      <c r="G93" s="151">
        <f t="shared" si="14"/>
        <v>0</v>
      </c>
      <c r="H93" s="151">
        <f t="shared" si="14"/>
        <v>0</v>
      </c>
      <c r="I93" s="151">
        <f t="shared" si="14"/>
        <v>0</v>
      </c>
      <c r="J93" s="151">
        <f t="shared" si="14"/>
        <v>0</v>
      </c>
      <c r="K93" s="151">
        <f t="shared" si="14"/>
        <v>0</v>
      </c>
      <c r="L93" s="151">
        <f t="shared" si="14"/>
        <v>0</v>
      </c>
      <c r="M93" s="151">
        <f t="shared" si="14"/>
        <v>0</v>
      </c>
      <c r="N93" s="151">
        <f t="shared" si="14"/>
        <v>0</v>
      </c>
      <c r="O93" s="151">
        <f t="shared" si="14"/>
        <v>0</v>
      </c>
      <c r="P93" s="125">
        <f t="shared" si="14"/>
        <v>0</v>
      </c>
      <c r="Q93" s="149">
        <f t="shared" si="14"/>
        <v>0</v>
      </c>
      <c r="R93" s="121"/>
    </row>
    <row r="94" spans="1:18" s="11" customFormat="1" ht="31.5" customHeight="1" hidden="1">
      <c r="A94" s="6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152"/>
      <c r="R94" s="81"/>
    </row>
    <row r="95" spans="1:18" s="21" customFormat="1" ht="20.25" hidden="1" thickBot="1">
      <c r="A95" s="139" t="s">
        <v>30</v>
      </c>
      <c r="B95" s="92">
        <f aca="true" t="shared" si="15" ref="B95:Q95">SUM(B96:B96)</f>
        <v>0</v>
      </c>
      <c r="C95" s="83">
        <f t="shared" si="15"/>
        <v>0</v>
      </c>
      <c r="D95" s="83">
        <f t="shared" si="15"/>
        <v>0</v>
      </c>
      <c r="E95" s="83">
        <f t="shared" si="15"/>
        <v>0</v>
      </c>
      <c r="F95" s="83">
        <f t="shared" si="15"/>
        <v>0</v>
      </c>
      <c r="G95" s="83">
        <f t="shared" si="15"/>
        <v>0</v>
      </c>
      <c r="H95" s="83">
        <f t="shared" si="15"/>
        <v>0</v>
      </c>
      <c r="I95" s="83">
        <f t="shared" si="15"/>
        <v>0</v>
      </c>
      <c r="J95" s="83">
        <f t="shared" si="15"/>
        <v>0</v>
      </c>
      <c r="K95" s="83">
        <f t="shared" si="15"/>
        <v>0</v>
      </c>
      <c r="L95" s="83">
        <f t="shared" si="15"/>
        <v>0</v>
      </c>
      <c r="M95" s="83">
        <f t="shared" si="15"/>
        <v>0</v>
      </c>
      <c r="N95" s="83">
        <f t="shared" si="15"/>
        <v>0</v>
      </c>
      <c r="O95" s="83">
        <f t="shared" si="15"/>
        <v>0</v>
      </c>
      <c r="P95" s="84">
        <f t="shared" si="15"/>
        <v>0</v>
      </c>
      <c r="Q95" s="85">
        <f t="shared" si="15"/>
        <v>0</v>
      </c>
      <c r="R95" s="153"/>
    </row>
    <row r="96" spans="1:21" s="22" customFormat="1" ht="20.25" hidden="1" thickBot="1">
      <c r="A96" s="154"/>
      <c r="B96" s="78">
        <f>F96+H96+J96+L96+N96+P96</f>
        <v>0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152"/>
      <c r="R96" s="155"/>
      <c r="U96" s="22" t="s">
        <v>39</v>
      </c>
    </row>
    <row r="97" spans="1:22" s="21" customFormat="1" ht="20.25" thickBot="1">
      <c r="A97" s="139" t="s">
        <v>31</v>
      </c>
      <c r="B97" s="92">
        <f aca="true" t="shared" si="16" ref="B97:Q97">B98+B100+B107+B118</f>
        <v>2538650</v>
      </c>
      <c r="C97" s="83">
        <f t="shared" si="16"/>
        <v>0</v>
      </c>
      <c r="D97" s="83">
        <f t="shared" si="16"/>
        <v>0</v>
      </c>
      <c r="E97" s="83">
        <f t="shared" si="16"/>
        <v>0</v>
      </c>
      <c r="F97" s="83">
        <f t="shared" si="16"/>
        <v>0</v>
      </c>
      <c r="G97" s="83">
        <f t="shared" si="16"/>
        <v>0</v>
      </c>
      <c r="H97" s="83">
        <f t="shared" si="16"/>
        <v>0</v>
      </c>
      <c r="I97" s="83">
        <f t="shared" si="16"/>
        <v>0</v>
      </c>
      <c r="J97" s="83">
        <f t="shared" si="16"/>
        <v>0</v>
      </c>
      <c r="K97" s="83">
        <f t="shared" si="16"/>
        <v>0</v>
      </c>
      <c r="L97" s="83">
        <f t="shared" si="16"/>
        <v>0</v>
      </c>
      <c r="M97" s="83">
        <f t="shared" si="16"/>
        <v>0</v>
      </c>
      <c r="N97" s="83">
        <f t="shared" si="16"/>
        <v>2538650</v>
      </c>
      <c r="O97" s="83">
        <f t="shared" si="16"/>
        <v>0</v>
      </c>
      <c r="P97" s="84">
        <f t="shared" si="16"/>
        <v>0</v>
      </c>
      <c r="Q97" s="85">
        <f t="shared" si="16"/>
        <v>0</v>
      </c>
      <c r="R97" s="153"/>
      <c r="S97" s="26"/>
      <c r="T97" s="26"/>
      <c r="U97" s="26"/>
      <c r="V97" s="26"/>
    </row>
    <row r="98" spans="1:18" s="13" customFormat="1" ht="19.5" customHeight="1" hidden="1">
      <c r="A98" s="156" t="s">
        <v>41</v>
      </c>
      <c r="B98" s="74">
        <f>SUM(B99:B99)</f>
        <v>0</v>
      </c>
      <c r="C98" s="74">
        <f aca="true" t="shared" si="17" ref="C98:P98">SUM(C99:C99)</f>
        <v>0</v>
      </c>
      <c r="D98" s="74">
        <f t="shared" si="17"/>
        <v>0</v>
      </c>
      <c r="E98" s="74">
        <f t="shared" si="17"/>
        <v>0</v>
      </c>
      <c r="F98" s="74">
        <f t="shared" si="17"/>
        <v>0</v>
      </c>
      <c r="G98" s="74">
        <f t="shared" si="17"/>
        <v>0</v>
      </c>
      <c r="H98" s="74">
        <f t="shared" si="17"/>
        <v>0</v>
      </c>
      <c r="I98" s="74">
        <f t="shared" si="17"/>
        <v>0</v>
      </c>
      <c r="J98" s="74">
        <f t="shared" si="17"/>
        <v>0</v>
      </c>
      <c r="K98" s="74">
        <f t="shared" si="17"/>
        <v>0</v>
      </c>
      <c r="L98" s="74">
        <f t="shared" si="17"/>
        <v>0</v>
      </c>
      <c r="M98" s="74">
        <f t="shared" si="17"/>
        <v>0</v>
      </c>
      <c r="N98" s="74">
        <f t="shared" si="17"/>
        <v>0</v>
      </c>
      <c r="O98" s="74">
        <f t="shared" si="17"/>
        <v>0</v>
      </c>
      <c r="P98" s="74">
        <f t="shared" si="17"/>
        <v>0</v>
      </c>
      <c r="Q98" s="157">
        <f>SUM(Q99:Q99)</f>
        <v>0</v>
      </c>
      <c r="R98" s="127"/>
    </row>
    <row r="99" spans="1:18" s="11" customFormat="1" ht="18.75" customHeight="1" hidden="1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152"/>
      <c r="R99" s="81"/>
    </row>
    <row r="100" spans="1:18" s="13" customFormat="1" ht="19.5" customHeight="1">
      <c r="A100" s="86" t="s">
        <v>32</v>
      </c>
      <c r="B100" s="55">
        <f aca="true" t="shared" si="18" ref="B100:Q100">SUM(B101:B106)</f>
        <v>2314200</v>
      </c>
      <c r="C100" s="55">
        <f t="shared" si="18"/>
        <v>0</v>
      </c>
      <c r="D100" s="55">
        <f t="shared" si="18"/>
        <v>0</v>
      </c>
      <c r="E100" s="55">
        <f t="shared" si="18"/>
        <v>0</v>
      </c>
      <c r="F100" s="55">
        <f t="shared" si="18"/>
        <v>0</v>
      </c>
      <c r="G100" s="55">
        <f t="shared" si="18"/>
        <v>0</v>
      </c>
      <c r="H100" s="55">
        <f t="shared" si="18"/>
        <v>0</v>
      </c>
      <c r="I100" s="55">
        <f t="shared" si="18"/>
        <v>0</v>
      </c>
      <c r="J100" s="55">
        <f t="shared" si="18"/>
        <v>0</v>
      </c>
      <c r="K100" s="55">
        <f t="shared" si="18"/>
        <v>0</v>
      </c>
      <c r="L100" s="55">
        <f t="shared" si="18"/>
        <v>0</v>
      </c>
      <c r="M100" s="55">
        <f t="shared" si="18"/>
        <v>0</v>
      </c>
      <c r="N100" s="55">
        <f t="shared" si="18"/>
        <v>2314200</v>
      </c>
      <c r="O100" s="55">
        <f t="shared" si="18"/>
        <v>0</v>
      </c>
      <c r="P100" s="56">
        <f t="shared" si="18"/>
        <v>0</v>
      </c>
      <c r="Q100" s="57">
        <f t="shared" si="18"/>
        <v>0</v>
      </c>
      <c r="R100" s="127"/>
    </row>
    <row r="101" spans="1:18" s="33" customFormat="1" ht="39" customHeight="1">
      <c r="A101" s="59" t="s">
        <v>76</v>
      </c>
      <c r="B101" s="35">
        <f aca="true" t="shared" si="19" ref="B101:B106">SUM(F101,H101,J101,N101,P101)</f>
        <v>500000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>
        <v>500000</v>
      </c>
      <c r="O101" s="35"/>
      <c r="P101" s="87"/>
      <c r="Q101" s="158"/>
      <c r="R101" s="127"/>
    </row>
    <row r="102" spans="1:18" s="13" customFormat="1" ht="49.5" customHeight="1">
      <c r="A102" s="59" t="s">
        <v>77</v>
      </c>
      <c r="B102" s="35">
        <f t="shared" si="19"/>
        <v>1800000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>
        <v>1800000</v>
      </c>
      <c r="O102" s="35"/>
      <c r="P102" s="87"/>
      <c r="Q102" s="158"/>
      <c r="R102" s="127"/>
    </row>
    <row r="103" spans="1:18" s="13" customFormat="1" ht="18.75" customHeight="1">
      <c r="A103" s="59" t="s">
        <v>114</v>
      </c>
      <c r="B103" s="35">
        <f t="shared" si="19"/>
        <v>3500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>
        <v>3500</v>
      </c>
      <c r="O103" s="35"/>
      <c r="P103" s="87"/>
      <c r="Q103" s="158"/>
      <c r="R103" s="127"/>
    </row>
    <row r="104" spans="1:18" s="13" customFormat="1" ht="20.25" customHeight="1">
      <c r="A104" s="59" t="s">
        <v>115</v>
      </c>
      <c r="B104" s="35">
        <f t="shared" si="19"/>
        <v>7100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>
        <v>7100</v>
      </c>
      <c r="O104" s="35"/>
      <c r="P104" s="87"/>
      <c r="Q104" s="158"/>
      <c r="R104" s="127"/>
    </row>
    <row r="105" spans="1:18" s="13" customFormat="1" ht="21" customHeight="1">
      <c r="A105" s="59" t="s">
        <v>78</v>
      </c>
      <c r="B105" s="35">
        <f t="shared" si="19"/>
        <v>3400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3400</v>
      </c>
      <c r="O105" s="35"/>
      <c r="P105" s="87"/>
      <c r="Q105" s="158"/>
      <c r="R105" s="127"/>
    </row>
    <row r="106" spans="1:18" s="11" customFormat="1" ht="22.5" customHeight="1">
      <c r="A106" s="59" t="s">
        <v>116</v>
      </c>
      <c r="B106" s="35">
        <f t="shared" si="19"/>
        <v>200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>
        <v>200</v>
      </c>
      <c r="O106" s="35"/>
      <c r="P106" s="87"/>
      <c r="Q106" s="159"/>
      <c r="R106" s="81"/>
    </row>
    <row r="107" spans="1:18" s="16" customFormat="1" ht="21" customHeight="1">
      <c r="A107" s="126" t="s">
        <v>43</v>
      </c>
      <c r="B107" s="60">
        <f aca="true" t="shared" si="20" ref="B107:M107">SUM(B108:B117)</f>
        <v>116950</v>
      </c>
      <c r="C107" s="60">
        <f t="shared" si="20"/>
        <v>0</v>
      </c>
      <c r="D107" s="60">
        <f t="shared" si="20"/>
        <v>0</v>
      </c>
      <c r="E107" s="60">
        <f t="shared" si="20"/>
        <v>0</v>
      </c>
      <c r="F107" s="60">
        <f t="shared" si="20"/>
        <v>0</v>
      </c>
      <c r="G107" s="60">
        <f t="shared" si="20"/>
        <v>0</v>
      </c>
      <c r="H107" s="60">
        <f t="shared" si="20"/>
        <v>0</v>
      </c>
      <c r="I107" s="60">
        <f t="shared" si="20"/>
        <v>0</v>
      </c>
      <c r="J107" s="60">
        <f t="shared" si="20"/>
        <v>0</v>
      </c>
      <c r="K107" s="60">
        <f t="shared" si="20"/>
        <v>0</v>
      </c>
      <c r="L107" s="60">
        <f t="shared" si="20"/>
        <v>0</v>
      </c>
      <c r="M107" s="60">
        <f t="shared" si="20"/>
        <v>0</v>
      </c>
      <c r="N107" s="60">
        <f>SUM(N108:N117)</f>
        <v>116950</v>
      </c>
      <c r="O107" s="60">
        <f>SUM(O108:O114)</f>
        <v>0</v>
      </c>
      <c r="P107" s="61">
        <f>SUM(P108:P114)</f>
        <v>0</v>
      </c>
      <c r="Q107" s="57">
        <f>SUM(Q108:Q114)</f>
        <v>0</v>
      </c>
      <c r="R107" s="160"/>
    </row>
    <row r="108" spans="1:18" s="16" customFormat="1" ht="15.75">
      <c r="A108" s="59" t="s">
        <v>119</v>
      </c>
      <c r="B108" s="35">
        <f>F108+H108+J108+L108+N108+P108</f>
        <v>1500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>
        <v>1500</v>
      </c>
      <c r="O108" s="35"/>
      <c r="P108" s="87"/>
      <c r="Q108" s="158"/>
      <c r="R108" s="160"/>
    </row>
    <row r="109" spans="1:18" s="16" customFormat="1" ht="15.75">
      <c r="A109" s="59" t="s">
        <v>144</v>
      </c>
      <c r="B109" s="35">
        <f>SUM(F109,H109,J109,N109,P109)</f>
        <v>90000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>
        <v>90000</v>
      </c>
      <c r="O109" s="35"/>
      <c r="P109" s="87"/>
      <c r="Q109" s="158"/>
      <c r="R109" s="160"/>
    </row>
    <row r="110" spans="1:18" s="16" customFormat="1" ht="15.75">
      <c r="A110" s="59" t="s">
        <v>145</v>
      </c>
      <c r="B110" s="35">
        <f>SUM(F110,H110,J110,N110,P110)</f>
        <v>500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>
        <v>500</v>
      </c>
      <c r="O110" s="35"/>
      <c r="P110" s="87"/>
      <c r="Q110" s="158"/>
      <c r="R110" s="160"/>
    </row>
    <row r="111" spans="1:18" s="11" customFormat="1" ht="15.75">
      <c r="A111" s="59" t="s">
        <v>118</v>
      </c>
      <c r="B111" s="35">
        <f>F111+H111+J111+L111+N111+P111</f>
        <v>1000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>
        <v>1000</v>
      </c>
      <c r="O111" s="35"/>
      <c r="P111" s="87"/>
      <c r="Q111" s="80"/>
      <c r="R111" s="81"/>
    </row>
    <row r="112" spans="1:18" s="11" customFormat="1" ht="18" customHeight="1">
      <c r="A112" s="59" t="s">
        <v>117</v>
      </c>
      <c r="B112" s="35">
        <f>F112+H112+J112+L112+N112+P112</f>
        <v>400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>
        <v>400</v>
      </c>
      <c r="O112" s="35"/>
      <c r="P112" s="87"/>
      <c r="Q112" s="80"/>
      <c r="R112" s="81"/>
    </row>
    <row r="113" spans="1:18" s="11" customFormat="1" ht="15.75">
      <c r="A113" s="59" t="s">
        <v>79</v>
      </c>
      <c r="B113" s="35">
        <f>SUM(F113,H113,J113,N113,P113)</f>
        <v>2500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>
        <v>2500</v>
      </c>
      <c r="O113" s="35"/>
      <c r="P113" s="87"/>
      <c r="Q113" s="80"/>
      <c r="R113" s="81"/>
    </row>
    <row r="114" spans="1:18" s="11" customFormat="1" ht="19.5" customHeight="1">
      <c r="A114" s="59" t="s">
        <v>80</v>
      </c>
      <c r="B114" s="35">
        <f>SUM(F114,H114,J114,N114,P114)</f>
        <v>3050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>
        <v>3050</v>
      </c>
      <c r="O114" s="35"/>
      <c r="P114" s="87"/>
      <c r="Q114" s="80"/>
      <c r="R114" s="81"/>
    </row>
    <row r="115" spans="1:18" s="11" customFormat="1" ht="19.5" customHeight="1">
      <c r="A115" s="59" t="s">
        <v>81</v>
      </c>
      <c r="B115" s="35">
        <f>SUM(F115,H115,J115,N115,P115)</f>
        <v>1500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>
        <v>1500</v>
      </c>
      <c r="O115" s="35"/>
      <c r="P115" s="87"/>
      <c r="Q115" s="80"/>
      <c r="R115" s="81"/>
    </row>
    <row r="116" spans="1:18" s="11" customFormat="1" ht="19.5" customHeight="1">
      <c r="A116" s="59" t="s">
        <v>82</v>
      </c>
      <c r="B116" s="35">
        <f>SUM(F116,H116,J116,N116,P116)</f>
        <v>1500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>
        <v>1500</v>
      </c>
      <c r="O116" s="35"/>
      <c r="P116" s="87"/>
      <c r="Q116" s="80"/>
      <c r="R116" s="81"/>
    </row>
    <row r="117" spans="1:18" s="11" customFormat="1" ht="19.5" customHeight="1">
      <c r="A117" s="59" t="s">
        <v>83</v>
      </c>
      <c r="B117" s="35">
        <f>SUM(F117,H117,J117,N117,P117)</f>
        <v>15000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>
        <v>15000</v>
      </c>
      <c r="O117" s="35"/>
      <c r="P117" s="87"/>
      <c r="Q117" s="80"/>
      <c r="R117" s="81"/>
    </row>
    <row r="118" spans="1:18" s="16" customFormat="1" ht="18.75" customHeight="1">
      <c r="A118" s="161" t="s">
        <v>33</v>
      </c>
      <c r="B118" s="60">
        <f aca="true" t="shared" si="21" ref="B118:Q118">SUM(B119:B123)</f>
        <v>107500</v>
      </c>
      <c r="C118" s="60">
        <f t="shared" si="21"/>
        <v>0</v>
      </c>
      <c r="D118" s="60">
        <f t="shared" si="21"/>
        <v>0</v>
      </c>
      <c r="E118" s="60">
        <f t="shared" si="21"/>
        <v>0</v>
      </c>
      <c r="F118" s="60">
        <f t="shared" si="21"/>
        <v>0</v>
      </c>
      <c r="G118" s="60">
        <f t="shared" si="21"/>
        <v>0</v>
      </c>
      <c r="H118" s="60">
        <f t="shared" si="21"/>
        <v>0</v>
      </c>
      <c r="I118" s="60">
        <f t="shared" si="21"/>
        <v>0</v>
      </c>
      <c r="J118" s="60">
        <f t="shared" si="21"/>
        <v>0</v>
      </c>
      <c r="K118" s="60">
        <f t="shared" si="21"/>
        <v>0</v>
      </c>
      <c r="L118" s="60">
        <f t="shared" si="21"/>
        <v>0</v>
      </c>
      <c r="M118" s="60">
        <f t="shared" si="21"/>
        <v>0</v>
      </c>
      <c r="N118" s="60">
        <f t="shared" si="21"/>
        <v>107500</v>
      </c>
      <c r="O118" s="60">
        <f t="shared" si="21"/>
        <v>0</v>
      </c>
      <c r="P118" s="61">
        <f t="shared" si="21"/>
        <v>0</v>
      </c>
      <c r="Q118" s="57">
        <f t="shared" si="21"/>
        <v>0</v>
      </c>
      <c r="R118" s="160"/>
    </row>
    <row r="119" spans="1:18" s="11" customFormat="1" ht="15.75">
      <c r="A119" s="90" t="s">
        <v>84</v>
      </c>
      <c r="B119" s="35">
        <f>SUM(F119,H119,J119,N119,P119)</f>
        <v>1700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>
        <v>1700</v>
      </c>
      <c r="O119" s="35"/>
      <c r="P119" s="87"/>
      <c r="Q119" s="80"/>
      <c r="R119" s="81"/>
    </row>
    <row r="120" spans="1:18" s="11" customFormat="1" ht="15.75">
      <c r="A120" s="90" t="s">
        <v>85</v>
      </c>
      <c r="B120" s="35">
        <f>SUM(F120,H120,J120,N120,P120)</f>
        <v>200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>
        <v>200</v>
      </c>
      <c r="O120" s="35"/>
      <c r="P120" s="87"/>
      <c r="Q120" s="80"/>
      <c r="R120" s="81"/>
    </row>
    <row r="121" spans="1:18" s="11" customFormat="1" ht="15.75">
      <c r="A121" s="90" t="s">
        <v>44</v>
      </c>
      <c r="B121" s="35">
        <f>SUM(F121,H121,J121,N121,P121)</f>
        <v>3900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>
        <v>3900</v>
      </c>
      <c r="O121" s="35"/>
      <c r="P121" s="87"/>
      <c r="Q121" s="80"/>
      <c r="R121" s="81"/>
    </row>
    <row r="122" spans="1:18" s="11" customFormat="1" ht="15.75">
      <c r="A122" s="59" t="s">
        <v>45</v>
      </c>
      <c r="B122" s="35">
        <f>SUM(F122,H122,J122,N122,P122)</f>
        <v>99800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>
        <v>99800</v>
      </c>
      <c r="O122" s="35"/>
      <c r="P122" s="87"/>
      <c r="Q122" s="80"/>
      <c r="R122" s="81"/>
    </row>
    <row r="123" spans="1:18" s="11" customFormat="1" ht="16.5" thickBot="1">
      <c r="A123" s="128" t="s">
        <v>46</v>
      </c>
      <c r="B123" s="97">
        <f>SUM(F123,H123,J123,N123,P123)</f>
        <v>1900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>
        <v>1900</v>
      </c>
      <c r="O123" s="97"/>
      <c r="P123" s="162"/>
      <c r="Q123" s="80"/>
      <c r="R123" s="81"/>
    </row>
    <row r="124" spans="1:18" s="14" customFormat="1" ht="20.25" thickBot="1">
      <c r="A124" s="163" t="s">
        <v>142</v>
      </c>
      <c r="B124" s="50">
        <f aca="true" t="shared" si="22" ref="B124:N124">SUM(B125:B130)</f>
        <v>1036650</v>
      </c>
      <c r="C124" s="50">
        <f t="shared" si="22"/>
        <v>0</v>
      </c>
      <c r="D124" s="50">
        <f t="shared" si="22"/>
        <v>0</v>
      </c>
      <c r="E124" s="50">
        <f t="shared" si="22"/>
        <v>0</v>
      </c>
      <c r="F124" s="50">
        <f t="shared" si="22"/>
        <v>0</v>
      </c>
      <c r="G124" s="50">
        <f t="shared" si="22"/>
        <v>0</v>
      </c>
      <c r="H124" s="50">
        <f t="shared" si="22"/>
        <v>0</v>
      </c>
      <c r="I124" s="50">
        <f t="shared" si="22"/>
        <v>0</v>
      </c>
      <c r="J124" s="50">
        <f t="shared" si="22"/>
        <v>0</v>
      </c>
      <c r="K124" s="50">
        <f t="shared" si="22"/>
        <v>0</v>
      </c>
      <c r="L124" s="50">
        <f t="shared" si="22"/>
        <v>0</v>
      </c>
      <c r="M124" s="50">
        <f t="shared" si="22"/>
        <v>0</v>
      </c>
      <c r="N124" s="50">
        <f t="shared" si="22"/>
        <v>1036650</v>
      </c>
      <c r="O124" s="50">
        <f>SUM(O127:O130)</f>
        <v>0</v>
      </c>
      <c r="P124" s="50">
        <f>SUM(P127:P130)</f>
        <v>0</v>
      </c>
      <c r="Q124" s="149">
        <f>SUM(Q127:Q130)</f>
        <v>0</v>
      </c>
      <c r="R124" s="121"/>
    </row>
    <row r="125" spans="1:18" s="14" customFormat="1" ht="31.5">
      <c r="A125" s="53" t="s">
        <v>51</v>
      </c>
      <c r="B125" s="54">
        <f>F125+H125+J125+N125+P125</f>
        <v>10000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54">
        <v>10000</v>
      </c>
      <c r="O125" s="123"/>
      <c r="P125" s="164"/>
      <c r="Q125" s="85"/>
      <c r="R125" s="121"/>
    </row>
    <row r="126" spans="1:18" s="14" customFormat="1" ht="51.75" customHeight="1">
      <c r="A126" s="148" t="s">
        <v>113</v>
      </c>
      <c r="B126" s="94">
        <f>SUM(F126,H126,J126,N126,P126)</f>
        <v>500000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94">
        <v>500000</v>
      </c>
      <c r="O126" s="125"/>
      <c r="P126" s="51"/>
      <c r="Q126" s="85"/>
      <c r="R126" s="121"/>
    </row>
    <row r="127" spans="1:18" ht="22.5" customHeight="1">
      <c r="A127" s="34" t="s">
        <v>54</v>
      </c>
      <c r="B127" s="35">
        <f>F127+H127+J127+N127+P127</f>
        <v>5000</v>
      </c>
      <c r="C127" s="35"/>
      <c r="D127" s="35"/>
      <c r="E127" s="35"/>
      <c r="F127" s="165"/>
      <c r="G127" s="165"/>
      <c r="H127" s="165"/>
      <c r="I127" s="165"/>
      <c r="J127" s="165"/>
      <c r="K127" s="165"/>
      <c r="L127" s="165"/>
      <c r="M127" s="165"/>
      <c r="N127" s="166">
        <v>5000</v>
      </c>
      <c r="O127" s="166"/>
      <c r="P127" s="167"/>
      <c r="Q127" s="168"/>
      <c r="R127" s="169"/>
    </row>
    <row r="128" spans="1:18" ht="31.5">
      <c r="A128" s="34" t="s">
        <v>55</v>
      </c>
      <c r="B128" s="35">
        <f>F128+H128+J128+N128+P128</f>
        <v>20000</v>
      </c>
      <c r="C128" s="35"/>
      <c r="D128" s="35"/>
      <c r="E128" s="35"/>
      <c r="F128" s="165"/>
      <c r="G128" s="165"/>
      <c r="H128" s="165"/>
      <c r="I128" s="165"/>
      <c r="J128" s="165"/>
      <c r="K128" s="165"/>
      <c r="L128" s="165"/>
      <c r="M128" s="165"/>
      <c r="N128" s="166">
        <v>20000</v>
      </c>
      <c r="O128" s="166"/>
      <c r="P128" s="167"/>
      <c r="Q128" s="168"/>
      <c r="R128" s="169"/>
    </row>
    <row r="129" spans="1:18" ht="30" customHeight="1">
      <c r="A129" s="34" t="s">
        <v>138</v>
      </c>
      <c r="B129" s="35">
        <f>F129+H129+J129+N129+P129</f>
        <v>1650</v>
      </c>
      <c r="C129" s="35"/>
      <c r="D129" s="35"/>
      <c r="E129" s="35"/>
      <c r="F129" s="165"/>
      <c r="G129" s="165"/>
      <c r="H129" s="165"/>
      <c r="I129" s="165"/>
      <c r="J129" s="165"/>
      <c r="K129" s="165"/>
      <c r="L129" s="165"/>
      <c r="M129" s="165"/>
      <c r="N129" s="166">
        <v>1650</v>
      </c>
      <c r="O129" s="166"/>
      <c r="P129" s="167"/>
      <c r="Q129" s="168"/>
      <c r="R129" s="169"/>
    </row>
    <row r="130" spans="1:18" s="11" customFormat="1" ht="32.25" thickBot="1">
      <c r="A130" s="62" t="s">
        <v>137</v>
      </c>
      <c r="B130" s="63">
        <f>F130+H130+J130+N130+P130</f>
        <v>500000</v>
      </c>
      <c r="C130" s="35"/>
      <c r="D130" s="35"/>
      <c r="E130" s="35"/>
      <c r="F130" s="170"/>
      <c r="G130" s="170"/>
      <c r="H130" s="170"/>
      <c r="I130" s="170"/>
      <c r="J130" s="170"/>
      <c r="K130" s="170"/>
      <c r="L130" s="170"/>
      <c r="M130" s="170"/>
      <c r="N130" s="171">
        <v>500000</v>
      </c>
      <c r="O130" s="171"/>
      <c r="P130" s="172"/>
      <c r="Q130" s="80"/>
      <c r="R130" s="81"/>
    </row>
    <row r="131" spans="1:18" s="14" customFormat="1" ht="20.25" thickBot="1">
      <c r="A131" s="139" t="s">
        <v>34</v>
      </c>
      <c r="B131" s="117">
        <f>B132</f>
        <v>1459698</v>
      </c>
      <c r="C131" s="118">
        <f aca="true" t="shared" si="23" ref="C131:Q131">C132</f>
        <v>0</v>
      </c>
      <c r="D131" s="50">
        <f t="shared" si="23"/>
        <v>0</v>
      </c>
      <c r="E131" s="119">
        <f t="shared" si="23"/>
        <v>0</v>
      </c>
      <c r="F131" s="173">
        <f t="shared" si="23"/>
        <v>0</v>
      </c>
      <c r="G131" s="83">
        <f t="shared" si="23"/>
        <v>0</v>
      </c>
      <c r="H131" s="83">
        <f t="shared" si="23"/>
        <v>0</v>
      </c>
      <c r="I131" s="83">
        <f t="shared" si="23"/>
        <v>0</v>
      </c>
      <c r="J131" s="83">
        <f t="shared" si="23"/>
        <v>0</v>
      </c>
      <c r="K131" s="83">
        <f t="shared" si="23"/>
        <v>0</v>
      </c>
      <c r="L131" s="83">
        <f t="shared" si="23"/>
        <v>0</v>
      </c>
      <c r="M131" s="83">
        <f t="shared" si="23"/>
        <v>0</v>
      </c>
      <c r="N131" s="83">
        <f t="shared" si="23"/>
        <v>1459698</v>
      </c>
      <c r="O131" s="83">
        <f t="shared" si="23"/>
        <v>0</v>
      </c>
      <c r="P131" s="84">
        <f t="shared" si="23"/>
        <v>0</v>
      </c>
      <c r="Q131" s="85">
        <f t="shared" si="23"/>
        <v>0</v>
      </c>
      <c r="R131" s="121"/>
    </row>
    <row r="132" spans="1:18" s="11" customFormat="1" ht="15.75">
      <c r="A132" s="86" t="s">
        <v>35</v>
      </c>
      <c r="B132" s="55">
        <f>SUM(B133:B141)</f>
        <v>1459698</v>
      </c>
      <c r="C132" s="55">
        <f>SUM(C133:C137)</f>
        <v>0</v>
      </c>
      <c r="D132" s="55">
        <f>SUM(D133:D137)</f>
        <v>0</v>
      </c>
      <c r="E132" s="55">
        <f>SUM(E133:E137)</f>
        <v>0</v>
      </c>
      <c r="F132" s="55">
        <f>SUM(F133:F141)</f>
        <v>0</v>
      </c>
      <c r="G132" s="55">
        <f>SUM(G133:G137)</f>
        <v>0</v>
      </c>
      <c r="H132" s="55">
        <f>SUM(H133:H141)</f>
        <v>0</v>
      </c>
      <c r="I132" s="55">
        <f>SUM(I133:I137)</f>
        <v>0</v>
      </c>
      <c r="J132" s="55">
        <f>SUM(J133:J141)</f>
        <v>0</v>
      </c>
      <c r="K132" s="55">
        <f>SUM(K133:K137)</f>
        <v>0</v>
      </c>
      <c r="L132" s="55">
        <f>SUM(L133:L137)</f>
        <v>0</v>
      </c>
      <c r="M132" s="55">
        <f>SUM(M133:M137)</f>
        <v>0</v>
      </c>
      <c r="N132" s="55">
        <f>SUM(N133:N141)</f>
        <v>1459698</v>
      </c>
      <c r="O132" s="55">
        <f>SUM(O133:O137)</f>
        <v>0</v>
      </c>
      <c r="P132" s="56">
        <f>SUM(P133:P141)</f>
        <v>0</v>
      </c>
      <c r="Q132" s="57">
        <f>SUM(Q133:Q137)</f>
        <v>0</v>
      </c>
      <c r="R132" s="81"/>
    </row>
    <row r="133" spans="1:18" s="11" customFormat="1" ht="47.25" hidden="1">
      <c r="A133" s="59" t="s">
        <v>49</v>
      </c>
      <c r="B133" s="35">
        <f>F133+H133+J133+N133+P133</f>
        <v>0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87"/>
      <c r="Q133" s="80"/>
      <c r="R133" s="81"/>
    </row>
    <row r="134" spans="1:18" s="11" customFormat="1" ht="35.25" customHeight="1">
      <c r="A134" s="59" t="s">
        <v>121</v>
      </c>
      <c r="B134" s="35">
        <f>SUM(F134,H134,J134,N134,P134)</f>
        <v>50000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>
        <v>50000</v>
      </c>
      <c r="O134" s="35"/>
      <c r="P134" s="87"/>
      <c r="Q134" s="80"/>
      <c r="R134" s="81"/>
    </row>
    <row r="135" spans="1:18" s="11" customFormat="1" ht="34.5" customHeight="1">
      <c r="A135" s="59" t="s">
        <v>50</v>
      </c>
      <c r="B135" s="35">
        <f>F135+H135+J135+N135+P135</f>
        <v>374698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>
        <v>374698</v>
      </c>
      <c r="O135" s="35"/>
      <c r="P135" s="87"/>
      <c r="Q135" s="80"/>
      <c r="R135" s="81"/>
    </row>
    <row r="136" spans="1:18" s="11" customFormat="1" ht="31.5">
      <c r="A136" s="59" t="s">
        <v>52</v>
      </c>
      <c r="B136" s="35">
        <f>F136+H136+J136+N136+P136</f>
        <v>25000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>
        <v>25000</v>
      </c>
      <c r="O136" s="35"/>
      <c r="P136" s="87"/>
      <c r="Q136" s="80"/>
      <c r="R136" s="81"/>
    </row>
    <row r="137" spans="1:18" s="11" customFormat="1" ht="31.5">
      <c r="A137" s="59" t="s">
        <v>53</v>
      </c>
      <c r="B137" s="35">
        <f>F137+H137+J137+N137+P137</f>
        <v>120000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>
        <v>120000</v>
      </c>
      <c r="O137" s="35"/>
      <c r="P137" s="87"/>
      <c r="Q137" s="80"/>
      <c r="R137" s="81"/>
    </row>
    <row r="138" spans="1:18" ht="33.75" customHeight="1">
      <c r="A138" s="34" t="s">
        <v>86</v>
      </c>
      <c r="B138" s="35">
        <f>F138+H138+J138+N138+P138</f>
        <v>200000</v>
      </c>
      <c r="C138" s="35"/>
      <c r="D138" s="35"/>
      <c r="E138" s="35"/>
      <c r="F138" s="165"/>
      <c r="G138" s="165"/>
      <c r="H138" s="165"/>
      <c r="I138" s="165"/>
      <c r="J138" s="165"/>
      <c r="K138" s="165"/>
      <c r="L138" s="165"/>
      <c r="M138" s="165"/>
      <c r="N138" s="166">
        <v>200000</v>
      </c>
      <c r="O138" s="166"/>
      <c r="P138" s="167"/>
      <c r="Q138" s="168"/>
      <c r="R138" s="169"/>
    </row>
    <row r="139" spans="1:18" ht="33" customHeight="1">
      <c r="A139" s="112" t="s">
        <v>92</v>
      </c>
      <c r="B139" s="63">
        <f>SUM(F139,H139,J139,N139,P139)</f>
        <v>175000</v>
      </c>
      <c r="C139" s="63"/>
      <c r="D139" s="63"/>
      <c r="E139" s="63"/>
      <c r="F139" s="170"/>
      <c r="G139" s="170"/>
      <c r="H139" s="170"/>
      <c r="I139" s="170"/>
      <c r="J139" s="170"/>
      <c r="K139" s="170"/>
      <c r="L139" s="170"/>
      <c r="M139" s="170"/>
      <c r="N139" s="171">
        <v>175000</v>
      </c>
      <c r="O139" s="171"/>
      <c r="P139" s="172"/>
      <c r="Q139" s="168"/>
      <c r="R139" s="169"/>
    </row>
    <row r="140" spans="1:18" ht="33" customHeight="1">
      <c r="A140" s="112" t="s">
        <v>94</v>
      </c>
      <c r="B140" s="63">
        <f>SUM(F140,H140,J140,N140,P140)</f>
        <v>500000</v>
      </c>
      <c r="C140" s="63"/>
      <c r="D140" s="63"/>
      <c r="E140" s="63"/>
      <c r="F140" s="170"/>
      <c r="G140" s="170"/>
      <c r="H140" s="170"/>
      <c r="I140" s="170"/>
      <c r="J140" s="170"/>
      <c r="K140" s="170"/>
      <c r="L140" s="170"/>
      <c r="M140" s="170"/>
      <c r="N140" s="171">
        <v>500000</v>
      </c>
      <c r="O140" s="171"/>
      <c r="P140" s="172"/>
      <c r="Q140" s="168"/>
      <c r="R140" s="169"/>
    </row>
    <row r="141" spans="1:18" ht="33" customHeight="1">
      <c r="A141" s="112" t="s">
        <v>99</v>
      </c>
      <c r="B141" s="63">
        <f>SUM(F141,H141,J141,N141,P141)</f>
        <v>15000</v>
      </c>
      <c r="C141" s="63"/>
      <c r="D141" s="63"/>
      <c r="E141" s="63"/>
      <c r="F141" s="170"/>
      <c r="G141" s="170"/>
      <c r="H141" s="170"/>
      <c r="I141" s="170"/>
      <c r="J141" s="170"/>
      <c r="K141" s="170"/>
      <c r="L141" s="170"/>
      <c r="M141" s="170"/>
      <c r="N141" s="171">
        <v>15000</v>
      </c>
      <c r="O141" s="171"/>
      <c r="P141" s="172"/>
      <c r="Q141" s="168"/>
      <c r="R141" s="169"/>
    </row>
    <row r="142" spans="1:18" s="23" customFormat="1" ht="16.5" hidden="1" thickBot="1">
      <c r="A142" s="139" t="s">
        <v>25</v>
      </c>
      <c r="B142" s="117">
        <f aca="true" t="shared" si="24" ref="B142:Q142">SUM(B143:B143)</f>
        <v>0</v>
      </c>
      <c r="C142" s="174">
        <f t="shared" si="24"/>
        <v>0</v>
      </c>
      <c r="D142" s="125">
        <f t="shared" si="24"/>
        <v>0</v>
      </c>
      <c r="E142" s="175">
        <f t="shared" si="24"/>
        <v>0</v>
      </c>
      <c r="F142" s="117">
        <f t="shared" si="24"/>
        <v>0</v>
      </c>
      <c r="G142" s="176">
        <f t="shared" si="24"/>
        <v>0</v>
      </c>
      <c r="H142" s="117">
        <f t="shared" si="24"/>
        <v>0</v>
      </c>
      <c r="I142" s="176">
        <f t="shared" si="24"/>
        <v>0</v>
      </c>
      <c r="J142" s="117">
        <f t="shared" si="24"/>
        <v>0</v>
      </c>
      <c r="K142" s="174">
        <f t="shared" si="24"/>
        <v>0</v>
      </c>
      <c r="L142" s="125">
        <f t="shared" si="24"/>
        <v>0</v>
      </c>
      <c r="M142" s="175">
        <f t="shared" si="24"/>
        <v>0</v>
      </c>
      <c r="N142" s="117">
        <f t="shared" si="24"/>
        <v>0</v>
      </c>
      <c r="O142" s="176">
        <f t="shared" si="24"/>
        <v>0</v>
      </c>
      <c r="P142" s="117">
        <f t="shared" si="24"/>
        <v>0</v>
      </c>
      <c r="Q142" s="85">
        <f t="shared" si="24"/>
        <v>0</v>
      </c>
      <c r="R142" s="177"/>
    </row>
    <row r="143" spans="1:18" s="11" customFormat="1" ht="15.75" customHeight="1" hidden="1">
      <c r="A143" s="148"/>
      <c r="B143" s="94"/>
      <c r="C143" s="35"/>
      <c r="D143" s="35"/>
      <c r="E143" s="35"/>
      <c r="F143" s="94"/>
      <c r="G143" s="35"/>
      <c r="H143" s="94"/>
      <c r="I143" s="35"/>
      <c r="J143" s="94"/>
      <c r="K143" s="35"/>
      <c r="L143" s="35"/>
      <c r="M143" s="35"/>
      <c r="N143" s="94"/>
      <c r="O143" s="35"/>
      <c r="P143" s="94"/>
      <c r="Q143" s="152"/>
      <c r="R143" s="81"/>
    </row>
    <row r="144" spans="1:18" s="23" customFormat="1" ht="18.75" customHeight="1" thickBot="1">
      <c r="A144" s="178" t="s">
        <v>36</v>
      </c>
      <c r="B144" s="46">
        <v>87690</v>
      </c>
      <c r="C144" s="46">
        <f>G144+I144+K144+M144+O144</f>
        <v>0</v>
      </c>
      <c r="D144" s="46">
        <f>C144-B144</f>
        <v>-87690</v>
      </c>
      <c r="E144" s="46"/>
      <c r="F144" s="46"/>
      <c r="G144" s="46"/>
      <c r="H144" s="46"/>
      <c r="I144" s="46"/>
      <c r="J144" s="46"/>
      <c r="K144" s="46"/>
      <c r="L144" s="46">
        <v>23749</v>
      </c>
      <c r="M144" s="46"/>
      <c r="N144" s="46">
        <v>87690</v>
      </c>
      <c r="O144" s="46"/>
      <c r="P144" s="46"/>
      <c r="Q144" s="179"/>
      <c r="R144" s="177"/>
    </row>
    <row r="145" spans="1:18" ht="15.75">
      <c r="A145" s="180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46"/>
      <c r="R145" s="169"/>
    </row>
    <row r="147" spans="1:5" ht="67.5" customHeight="1">
      <c r="A147" s="20" t="s">
        <v>37</v>
      </c>
      <c r="B147" s="10"/>
      <c r="C147" s="10" t="e">
        <f>#REF!+#REF!+C130+#REF!+C133+#REF!+#REF!+#REF!+#REF!+C136</f>
        <v>#REF!</v>
      </c>
      <c r="D147" s="10" t="e">
        <f>C147-B147</f>
        <v>#REF!</v>
      </c>
      <c r="E147" s="19" t="e">
        <f>C147/B147*100</f>
        <v>#REF!</v>
      </c>
    </row>
    <row r="148" spans="3:4" ht="15.75">
      <c r="C148" s="17"/>
      <c r="D148" s="18"/>
    </row>
  </sheetData>
  <sheetProtection/>
  <mergeCells count="16">
    <mergeCell ref="H2:P2"/>
    <mergeCell ref="H3:P3"/>
    <mergeCell ref="H4:P4"/>
    <mergeCell ref="A5:Q5"/>
    <mergeCell ref="N11:O11"/>
    <mergeCell ref="P11:Q11"/>
    <mergeCell ref="A6:Q6"/>
    <mergeCell ref="A7:Q7"/>
    <mergeCell ref="A9:A12"/>
    <mergeCell ref="B9:D11"/>
    <mergeCell ref="E9:E11"/>
    <mergeCell ref="F9:Q10"/>
    <mergeCell ref="F11:G11"/>
    <mergeCell ref="H11:I11"/>
    <mergeCell ref="J11:K11"/>
    <mergeCell ref="L11:M11"/>
  </mergeCells>
  <printOptions/>
  <pageMargins left="0.7480314960629921" right="0.44" top="0.5905511811023623" bottom="0.5511811023622047" header="0.1968503937007874" footer="0.15748031496062992"/>
  <pageSetup fitToHeight="1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инвестиционного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Воронов Евгений Павлович</dc:creator>
  <cp:keywords/>
  <dc:description/>
  <cp:lastModifiedBy>Отдел инвестиций</cp:lastModifiedBy>
  <cp:lastPrinted>2014-01-13T06:57:57Z</cp:lastPrinted>
  <dcterms:created xsi:type="dcterms:W3CDTF">2009-10-09T04:57:29Z</dcterms:created>
  <dcterms:modified xsi:type="dcterms:W3CDTF">2014-01-29T07:18:26Z</dcterms:modified>
  <cp:category/>
  <cp:version/>
  <cp:contentType/>
  <cp:contentStatus/>
</cp:coreProperties>
</file>