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лан 2011 год" sheetId="1" r:id="rId1"/>
    <sheet name="Бессергеневка" sheetId="2" r:id="rId2"/>
  </sheets>
  <definedNames>
    <definedName name="_xlnm.Print_Titles" localSheetId="0">'План 2011 год'!$9:$12</definedName>
    <definedName name="_xlnm.Print_Area" localSheetId="0">'План 2011 год'!$A$1:$Q$125</definedName>
  </definedNames>
  <calcPr fullCalcOnLoad="1"/>
</workbook>
</file>

<file path=xl/sharedStrings.xml><?xml version="1.0" encoding="utf-8"?>
<sst xmlns="http://schemas.openxmlformats.org/spreadsheetml/2006/main" count="187" uniqueCount="140">
  <si>
    <t>Приложение №1</t>
  </si>
  <si>
    <t>ИНВЕСТИЦИОННАЯ ПРОГРАММА</t>
  </si>
  <si>
    <t xml:space="preserve">Октябрьского  района Ростовской области </t>
  </si>
  <si>
    <t>(тыс.руб.)</t>
  </si>
  <si>
    <t>Отрасли и направления финансирования</t>
  </si>
  <si>
    <t>Объем инвестиций, всего</t>
  </si>
  <si>
    <t>Примечание</t>
  </si>
  <si>
    <t xml:space="preserve">    Источники инвестиций</t>
  </si>
  <si>
    <t>Федеральный бюджет</t>
  </si>
  <si>
    <t>Областной бюджет</t>
  </si>
  <si>
    <t>Районный бюджет</t>
  </si>
  <si>
    <t>Фонд местного развития</t>
  </si>
  <si>
    <t>Средства предприятий</t>
  </si>
  <si>
    <t>Средства населения</t>
  </si>
  <si>
    <t>План</t>
  </si>
  <si>
    <t>Факт</t>
  </si>
  <si>
    <t>ОБЪЕМ ИНВЕСТИЦИЙ - ВСЕГО</t>
  </si>
  <si>
    <t>ГАЗИФИКАЦИЯ всего, в том числе</t>
  </si>
  <si>
    <t>Заказчик ОАО Газпром, подрядчик ОАО Краснодаргазстрой</t>
  </si>
  <si>
    <t>ВОДОСНАБЖЕНИЕ И ВОДООТВЕДЕНИЕ всего, в том числе</t>
  </si>
  <si>
    <t>Строительство и реконструкция водопроводных и канализационных сетей:</t>
  </si>
  <si>
    <t>ЖИЛИЩНОЕ СТРОИТЕЛЬСТВО всего, в том числе</t>
  </si>
  <si>
    <t>Строительство жилья:</t>
  </si>
  <si>
    <t>ведутся проектно-изыскательские и подготовительные работы</t>
  </si>
  <si>
    <t>ЖИЛИЩНО-КОММУНАЛЬНОЕ ХОЗЯЙСТВО всего, в том числе</t>
  </si>
  <si>
    <t>ОБРАЗОВАНИЕ всего, в том числе</t>
  </si>
  <si>
    <t>КУЛЬТУРА всего, в том числе</t>
  </si>
  <si>
    <t>ЗДРАВООХРАНЕНИЕ всего, в том числе</t>
  </si>
  <si>
    <t>Приобретение оборудования, всего:</t>
  </si>
  <si>
    <t>Прочие объекты:</t>
  </si>
  <si>
    <t>ДОРОГИ всего, в том числе</t>
  </si>
  <si>
    <t>Капитальный ремонт, строительство:</t>
  </si>
  <si>
    <t>Заказчик Ростовоблстройзаказчик, подрядчик ООО "Мостройпроект"</t>
  </si>
  <si>
    <t>ЖЕЛЕЗНОДОРОЖНЫЙ ТРАНСПОРТ всего, в том числе</t>
  </si>
  <si>
    <t>АВТОМОБИЛЬНЫЙ ТРАНСПОРТ всего</t>
  </si>
  <si>
    <t>СВЯЗЬ всего</t>
  </si>
  <si>
    <t>СЕЛЬСКОЕ ХОЗЯЙСТВО всего, в том числе</t>
  </si>
  <si>
    <t>Строительство, реконструкция помещений:</t>
  </si>
  <si>
    <t>Агроландшафтная система земледелия:</t>
  </si>
  <si>
    <t>ТОРГОВЛЯ, СФЕРА УСЛУГ</t>
  </si>
  <si>
    <t>ООО "Кава ди пьетро": реконструкция гостиничного комплекса по ул.им.Крупской 47 п.Каменоломни</t>
  </si>
  <si>
    <t>возведение наружных стен</t>
  </si>
  <si>
    <t>ПРОМЫШЛЕННОСТЬ всего, в том числе</t>
  </si>
  <si>
    <t>Строительство и приобретение оборудования:</t>
  </si>
  <si>
    <t>приобретение компьютнрного оборудования</t>
  </si>
  <si>
    <t>Инвестиции за счет средств фонда местного развития</t>
  </si>
  <si>
    <t>Объем инвестиций на строительство предприятий индустриально-промышленного комплекса</t>
  </si>
  <si>
    <t>Отклоне-ние</t>
  </si>
  <si>
    <t>Водоснабжение ст. Кривянской</t>
  </si>
  <si>
    <t>Предоставление субсидий управляющим организациям, ТСЖ либо жилищным кооперативам или иным специализированным потребительским кооперативам, организациям по обслуживанию жилищного фонда на проведение капитального ремонта многоквартирных домов и разработку и (или) изготовление ПСД (Каменоломненское городское поселение)</t>
  </si>
  <si>
    <t>Предоставление субсидий управляющим организациям, ТСЖ либо жилищным кооперативам или иным специализированным потребительским кооперативам, организациям по обслуживанию жилищного фонда на проведение капитального ремонта многоквартирных домов и разработку и (или) изготовление ПСД (Персиановское сельское поселение)</t>
  </si>
  <si>
    <t xml:space="preserve"> </t>
  </si>
  <si>
    <t>ООО "РоЛайм": строительство центра семейного отдыха "Калинин Град" (х.Калинин)</t>
  </si>
  <si>
    <t>Приобретение медицинского оборудования за счет родовых сертификатов</t>
  </si>
  <si>
    <t>Приобретение оргтехники</t>
  </si>
  <si>
    <t xml:space="preserve">ИП Мельникова: Строительство офиса и кафетерия по ул.Крупской 40а </t>
  </si>
  <si>
    <t>Монтаж автоматической противопожарной сигнализации</t>
  </si>
  <si>
    <t>к Постановлению Администрации Октябрьского района</t>
  </si>
  <si>
    <t>№ _____ от __________2011 г.</t>
  </si>
  <si>
    <t>на 2011 год</t>
  </si>
  <si>
    <t>Содействие переселяемым из ветхого жилья гражданам  в приобретении (строительстве) жилья взамен сносимого</t>
  </si>
  <si>
    <t>Приобретение модульных фельдшерско-акушерских пунктов</t>
  </si>
  <si>
    <t xml:space="preserve">Обеспечение жильем молодых семей по областной целевой программе "Обеспечение жильем молодых семей в Ростовской области" на 2010-2012 годы </t>
  </si>
  <si>
    <t>Капитальный ремонт автодороги по ул.Речная и съезд на ул.Новую в х.Яново-Грушевский</t>
  </si>
  <si>
    <t>Капитальный ремонт автодороги по ул.Калинина-Чистова-Колхозной в х.Красный Кут</t>
  </si>
  <si>
    <t>Капитальный ремонт автодороги по ул. 40 лет Победы в ст. Кривянская</t>
  </si>
  <si>
    <t>Октябрьское отделение СБ РФ №5410,Капремонт помещений и строительство площадки для автотранспорта</t>
  </si>
  <si>
    <t>Установка автоматизированной системы "Телемедицина"</t>
  </si>
  <si>
    <t>МП "Промтрансснаб"Капитальный ремонт АБК,КПП,площадки под стоянку автобусов</t>
  </si>
  <si>
    <t>Приобретение скота,птицы:</t>
  </si>
  <si>
    <t>ООО "ПФ Маркинская",приобретение птицы</t>
  </si>
  <si>
    <t>филиал "Кадамовский" ОАО Ленинградское, стрительство коровника</t>
  </si>
  <si>
    <t>Агропроредприятие "Бессергеневское": ПСД, строительство санпропускника на СТФ</t>
  </si>
  <si>
    <t xml:space="preserve">ООО "Владимирский карьер тугоплавких глин" (ОП "Маркинский кирпичный завод"): строительство АЗС                   </t>
  </si>
  <si>
    <t>ООО "Райэнерго": Строительство магазина смешанных товаров по пер.Садовому 13в"</t>
  </si>
  <si>
    <t>ООО "Райэнерго": Приобретение основных фондов"</t>
  </si>
  <si>
    <t>Развитие туризма:</t>
  </si>
  <si>
    <t>Приобретение оборудования и учебных пособий:</t>
  </si>
  <si>
    <t>Комплектование книжных фондов библиотек муниципальных общеобразовательных учреждений учебниками и учебными пособиями по курсу "Основы православной культуры"</t>
  </si>
  <si>
    <t>Реконструкция водопроводных сетей в п.Интернациональный (новый микрорайон)</t>
  </si>
  <si>
    <t>Строительство почты в х.Новопавловка (ГУРШ)</t>
  </si>
  <si>
    <t>Строительство 4-х квартирного жилого дома на ст.Каменоломни</t>
  </si>
  <si>
    <t>Распределительный газопровод в х.Новопавловка (ПИР)</t>
  </si>
  <si>
    <t>Газопровод высокого давления к х.Калинин (ПИР)</t>
  </si>
  <si>
    <t>Газопровод высокого давления к х.Калинин (20,7 км.)</t>
  </si>
  <si>
    <t>Распределительный газопровод в х.Калинин (ПИР)</t>
  </si>
  <si>
    <t>Распределительный газопровод в х.Калинин (19км.)</t>
  </si>
  <si>
    <t>Распределительный газопровод в ст.Бессергеневская (ПИР)</t>
  </si>
  <si>
    <t>Распределительный газопровод для газоснабжения х.Яново-Грушевский (14,6 км.)</t>
  </si>
  <si>
    <t>Распределительный газопровод низкого давления по ст.Заплавская (ПИР)</t>
  </si>
  <si>
    <t>Реконструкция ВЛ-10 кВ ф.Красюковская от ПС 35/10 кВ Ш-39</t>
  </si>
  <si>
    <t>Реконструкция ВЛ-6 кВ ф.Рыбхоз ПС Ш-41</t>
  </si>
  <si>
    <t>Реконструкция ВЛ-04 кВ от КТП х.Калиновка</t>
  </si>
  <si>
    <t>Реконструкция ВЛ-04 кВ от КТП с-з."Комсомолец"</t>
  </si>
  <si>
    <t>Замена провода на отпайки на ТП №205 ВЛ-6 кВ ст.Кривянская от ПСШ-40 (2,7 км.)</t>
  </si>
  <si>
    <t>Внеплощадочные сети водоснабжения в/ч 5138,3701, п.Кадамовский</t>
  </si>
  <si>
    <t>ЭЛЕКТРОСНАБЖЕНИЕ всего, в том числе</t>
  </si>
  <si>
    <t>Строительство и приобретение жилья молодыми семьями                     (по отделу с/х)</t>
  </si>
  <si>
    <t>Строительство автомобильной дороги г.Шахты-г.Цимлянск</t>
  </si>
  <si>
    <t>Ремонт автомобильной дороги г.Шахты-ст.Раздорская-а/д"г.Шахты-г.Цимлянск"</t>
  </si>
  <si>
    <t>Строительство моста в х.Новопавловка по ул.Центральная (ГУРШ)</t>
  </si>
  <si>
    <t>Капитальный ремонт поста электрической централизации на ст.Каменоломни</t>
  </si>
  <si>
    <t>Узел связи: капитальный ремонт линейных сооружений</t>
  </si>
  <si>
    <t>Приобретение техники, оборудования:</t>
  </si>
  <si>
    <t>ООО "Евродон": приобретение основных средств</t>
  </si>
  <si>
    <t>Посадка лесополос</t>
  </si>
  <si>
    <t>Культуртехнические работы</t>
  </si>
  <si>
    <t>Рубка уходные работы в лесополасах</t>
  </si>
  <si>
    <t>Посев многолетних трав</t>
  </si>
  <si>
    <t>Внесение минеральных удобрений</t>
  </si>
  <si>
    <t>Внесение органических удобрений</t>
  </si>
  <si>
    <t>филиал "Кадамовский" ОАО Ленинградское: приобретение сельхозтехники и сельхозинвентаря</t>
  </si>
  <si>
    <t>ООО "Агросоюз Юг Руси" фпз "Придонский": приобретение сельхозтехники</t>
  </si>
  <si>
    <t>ООО "Агросоюз Юг Руси" фпз"Горняк": приобретение сельхозтехники</t>
  </si>
  <si>
    <t>Приобретение компьютерного оборудования и програмного обеспечения для бщеобразовательных учреждений</t>
  </si>
  <si>
    <t>ИП Косяков Н.И.: Строительство мнгоквартирного жилого дома с сервисным центром по ул.Мостовой, ст.Кривянская</t>
  </si>
  <si>
    <t>ООО "Агросоюз Юг Руси" фпз"Горняк": реконструкция корпусов МТФ, ремонт корпусов СТФ</t>
  </si>
  <si>
    <t>СПК "Равнинный": реконструкция крытого тока</t>
  </si>
  <si>
    <t>Агропроредприятие "Бессергеневское": приобретение сельхозтехники</t>
  </si>
  <si>
    <t>СПК "Равнинный": приобретение сельхозтехники</t>
  </si>
  <si>
    <t>ЗАО НП "Ильичевская племптицефабрика": приобретение сельхозтехники</t>
  </si>
  <si>
    <t>ООО "ПФ Маркинская": приобретение техники и оборудования</t>
  </si>
  <si>
    <t>ООО "ПФ Маркинская": реконструкция цехов</t>
  </si>
  <si>
    <t>Строительство индивидуального жилья (13200 кв.м.* 28,5тыс.руб.)</t>
  </si>
  <si>
    <t>ООО "Рустоль": Строительство 12-ти квартирного жилого дома по ул.Энгельса, п.Каменоломни</t>
  </si>
  <si>
    <t>ООО "Рустоль": Строительство 30-ти квартирного жилого дома по ул.Энгельса, п.Каменоломни</t>
  </si>
  <si>
    <t>Снос ветхого жилфонда                                                                (денежные средства Министерства энергетики РФ)</t>
  </si>
  <si>
    <t>Реконструкция ВЛ-04 кВ от КТП №200, 201, 202, 203, 204, 206 ст.Кривянская</t>
  </si>
  <si>
    <t>Строительство автодороги в х.Калинин (300 м.) - от существующей автодороги к центру семейного отдыха "Калинин Град"</t>
  </si>
  <si>
    <t>Приобретение медицинского оборудования</t>
  </si>
  <si>
    <t>Капитальный ремонт автодороги по ул.Энгельса в х.Киреевка</t>
  </si>
  <si>
    <t>Капитальный ремонт автодороги по ул.Рослова в х.Мокрый Лог</t>
  </si>
  <si>
    <t>Капитальный ремонт автодороги по ул.Красюкова и ул.Береговая в сл.Красюковская</t>
  </si>
  <si>
    <t>ООО "Трейд-Моторс": Строительство торгово-выставочного центра "Тойота"</t>
  </si>
  <si>
    <t>ООО "МеталлДон": строительство корпуса покрасочного цеха (Октябрьская промзона)</t>
  </si>
  <si>
    <t>ООО "Сталь-Снаб" Строительство предприятия по переработке изношенных шин (Октябрьская промзона)</t>
  </si>
  <si>
    <t>ООО "ИРДОН" Строительство домостроительного комбината (Октябрьская промзона)</t>
  </si>
  <si>
    <t>ООО "Евродон-Юг": 1-й этап строительства комплекса промышленного производства и переработки мяса индейки, мощносью 60 тысяч тонн в живом весе.</t>
  </si>
  <si>
    <t>Строительство, капитальный ремонт учреждений:</t>
  </si>
  <si>
    <t>ООО "МРТ плюс": строительство модульного здания магнитно-резонансной диагностики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</si>
</sst>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#,##0.00_р_."/>
    <numFmt numFmtId="179" formatCode="_-* #,##0.0_р_._-;\-* #,##0.0_р_._-;_-* &quot;-&quot;?_р_._-;_-@_-"/>
    <numFmt numFmtId="180" formatCode="#,##0.0_р_.;\-#,##0.0_р_."/>
    <numFmt numFmtId="181" formatCode="#,##0_р_."/>
    <numFmt numFmtId="182" formatCode="#,##0.000_р_."/>
    <numFmt numFmtId="183" formatCode="#,##0.0000_р_."/>
    <numFmt numFmtId="184" formatCode="_-* #,##0.00000_р_._-;\-* #,##0.00000_р_._-;_-* &quot;-&quot;???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5"/>
      <color indexed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5"/>
      <color indexed="10"/>
      <name val="Times New Roman"/>
      <family val="1"/>
    </font>
    <font>
      <sz val="15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5" fontId="13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6" fontId="6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178" fontId="6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6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65" fontId="16" fillId="0" borderId="0" xfId="0" applyNumberFormat="1" applyFont="1" applyFill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165" fontId="19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5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165" fontId="21" fillId="0" borderId="10" xfId="0" applyNumberFormat="1" applyFont="1" applyFill="1" applyBorder="1" applyAlignment="1">
      <alignment vertical="center" wrapText="1"/>
    </xf>
    <xf numFmtId="165" fontId="61" fillId="0" borderId="10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V129"/>
  <sheetViews>
    <sheetView tabSelected="1" zoomScale="85" zoomScaleNormal="85" zoomScaleSheetLayoutView="85" zoomScalePageLayoutView="0" workbookViewId="0" topLeftCell="A49">
      <selection activeCell="H54" sqref="H54"/>
    </sheetView>
  </sheetViews>
  <sheetFormatPr defaultColWidth="9.00390625" defaultRowHeight="12.75"/>
  <cols>
    <col min="1" max="1" width="72.625" style="1" customWidth="1"/>
    <col min="2" max="2" width="14.75390625" style="2" customWidth="1"/>
    <col min="3" max="3" width="14.25390625" style="2" hidden="1" customWidth="1"/>
    <col min="4" max="4" width="15.875" style="2" hidden="1" customWidth="1"/>
    <col min="5" max="5" width="14.875" style="2" hidden="1" customWidth="1"/>
    <col min="6" max="6" width="17.25390625" style="2" customWidth="1"/>
    <col min="7" max="7" width="12.75390625" style="2" hidden="1" customWidth="1"/>
    <col min="8" max="8" width="15.875" style="2" customWidth="1"/>
    <col min="9" max="9" width="12.625" style="2" hidden="1" customWidth="1"/>
    <col min="10" max="10" width="15.875" style="2" customWidth="1"/>
    <col min="11" max="11" width="11.00390625" style="2" hidden="1" customWidth="1"/>
    <col min="12" max="12" width="14.75390625" style="2" hidden="1" customWidth="1"/>
    <col min="13" max="13" width="10.75390625" style="2" hidden="1" customWidth="1"/>
    <col min="14" max="14" width="17.875" style="2" customWidth="1"/>
    <col min="15" max="15" width="14.75390625" style="2" hidden="1" customWidth="1"/>
    <col min="16" max="16" width="14.375" style="2" customWidth="1"/>
    <col min="17" max="17" width="14.625" style="3" hidden="1" customWidth="1"/>
    <col min="18" max="16384" width="9.125" style="2" customWidth="1"/>
  </cols>
  <sheetData>
    <row r="2" spans="8:16" ht="15.75">
      <c r="H2" s="60" t="s">
        <v>0</v>
      </c>
      <c r="I2" s="60"/>
      <c r="J2" s="60"/>
      <c r="K2" s="60"/>
      <c r="L2" s="60"/>
      <c r="M2" s="60"/>
      <c r="N2" s="60"/>
      <c r="O2" s="60"/>
      <c r="P2" s="60"/>
    </row>
    <row r="3" spans="8:16" ht="15.75">
      <c r="H3" s="60" t="s">
        <v>57</v>
      </c>
      <c r="I3" s="60"/>
      <c r="J3" s="60"/>
      <c r="K3" s="60"/>
      <c r="L3" s="60"/>
      <c r="M3" s="60"/>
      <c r="N3" s="60"/>
      <c r="O3" s="60"/>
      <c r="P3" s="60"/>
    </row>
    <row r="4" spans="8:16" ht="15.75">
      <c r="H4" s="60" t="s">
        <v>58</v>
      </c>
      <c r="I4" s="60"/>
      <c r="J4" s="60"/>
      <c r="K4" s="60"/>
      <c r="L4" s="60"/>
      <c r="M4" s="60"/>
      <c r="N4" s="60"/>
      <c r="O4" s="60"/>
      <c r="P4" s="60"/>
    </row>
    <row r="5" spans="1:17" s="4" customFormat="1" ht="18.7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4" customFormat="1" ht="18.75" customHeight="1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4" customFormat="1" ht="18.75" customHeight="1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s="4" customFormat="1" ht="15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 t="s">
        <v>3</v>
      </c>
      <c r="Q8" s="8"/>
    </row>
    <row r="9" spans="1:17" s="10" customFormat="1" ht="15.75" customHeight="1">
      <c r="A9" s="59" t="s">
        <v>4</v>
      </c>
      <c r="B9" s="59" t="s">
        <v>5</v>
      </c>
      <c r="C9" s="59"/>
      <c r="D9" s="59"/>
      <c r="E9" s="59" t="s">
        <v>6</v>
      </c>
      <c r="F9" s="59" t="s">
        <v>7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s="10" customFormat="1" ht="0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s="10" customFormat="1" ht="50.25" customHeight="1">
      <c r="A11" s="59"/>
      <c r="B11" s="59"/>
      <c r="C11" s="59"/>
      <c r="D11" s="59"/>
      <c r="E11" s="59"/>
      <c r="F11" s="59" t="s">
        <v>8</v>
      </c>
      <c r="G11" s="59"/>
      <c r="H11" s="59" t="s">
        <v>9</v>
      </c>
      <c r="I11" s="59"/>
      <c r="J11" s="59" t="s">
        <v>10</v>
      </c>
      <c r="K11" s="59"/>
      <c r="L11" s="59" t="s">
        <v>11</v>
      </c>
      <c r="M11" s="59"/>
      <c r="N11" s="59" t="s">
        <v>12</v>
      </c>
      <c r="O11" s="59"/>
      <c r="P11" s="59" t="s">
        <v>13</v>
      </c>
      <c r="Q11" s="59"/>
    </row>
    <row r="12" spans="1:17" s="10" customFormat="1" ht="35.25" customHeight="1" hidden="1">
      <c r="A12" s="59"/>
      <c r="B12" s="9" t="s">
        <v>14</v>
      </c>
      <c r="C12" s="9" t="s">
        <v>15</v>
      </c>
      <c r="D12" s="9" t="s">
        <v>47</v>
      </c>
      <c r="E12" s="20"/>
      <c r="F12" s="9" t="s">
        <v>14</v>
      </c>
      <c r="G12" s="9" t="s">
        <v>15</v>
      </c>
      <c r="H12" s="9" t="s">
        <v>14</v>
      </c>
      <c r="I12" s="9" t="s">
        <v>15</v>
      </c>
      <c r="J12" s="9" t="s">
        <v>14</v>
      </c>
      <c r="K12" s="9" t="s">
        <v>15</v>
      </c>
      <c r="L12" s="9" t="s">
        <v>14</v>
      </c>
      <c r="M12" s="9" t="s">
        <v>15</v>
      </c>
      <c r="N12" s="9" t="s">
        <v>14</v>
      </c>
      <c r="O12" s="9" t="s">
        <v>15</v>
      </c>
      <c r="P12" s="9" t="s">
        <v>14</v>
      </c>
      <c r="Q12" s="9" t="s">
        <v>15</v>
      </c>
    </row>
    <row r="13" spans="1:17" s="40" customFormat="1" ht="18" customHeight="1">
      <c r="A13" s="39" t="s">
        <v>16</v>
      </c>
      <c r="B13" s="11">
        <f aca="true" t="shared" si="0" ref="B13:Q13">B14+B23+B28+B38+B48+B52+B56+B66+B77+B80+B82+B117+B85+B111+B123+B125+B41</f>
        <v>6059945.68</v>
      </c>
      <c r="C13" s="11">
        <f t="shared" si="0"/>
        <v>0</v>
      </c>
      <c r="D13" s="11">
        <f t="shared" si="0"/>
        <v>-6011945.68</v>
      </c>
      <c r="E13" s="11">
        <f t="shared" si="0"/>
        <v>0</v>
      </c>
      <c r="F13" s="11">
        <f t="shared" si="0"/>
        <v>79089.77</v>
      </c>
      <c r="G13" s="11">
        <f t="shared" si="0"/>
        <v>0</v>
      </c>
      <c r="H13" s="11">
        <f t="shared" si="0"/>
        <v>291357.9</v>
      </c>
      <c r="I13" s="11">
        <f t="shared" si="0"/>
        <v>0</v>
      </c>
      <c r="J13" s="11">
        <f t="shared" si="0"/>
        <v>12027.43</v>
      </c>
      <c r="K13" s="11">
        <f t="shared" si="0"/>
        <v>0</v>
      </c>
      <c r="L13" s="11">
        <f t="shared" si="0"/>
        <v>23749</v>
      </c>
      <c r="M13" s="11">
        <f t="shared" si="0"/>
        <v>0</v>
      </c>
      <c r="N13" s="11">
        <f t="shared" si="0"/>
        <v>5277521.58</v>
      </c>
      <c r="O13" s="11">
        <f t="shared" si="0"/>
        <v>0</v>
      </c>
      <c r="P13" s="11">
        <f t="shared" si="0"/>
        <v>376200</v>
      </c>
      <c r="Q13" s="11">
        <f t="shared" si="0"/>
        <v>0</v>
      </c>
    </row>
    <row r="14" spans="1:17" s="41" customFormat="1" ht="17.25" customHeight="1">
      <c r="A14" s="39" t="s">
        <v>17</v>
      </c>
      <c r="B14" s="11">
        <f>SUM(B15:B22)</f>
        <v>181600</v>
      </c>
      <c r="C14" s="11">
        <f aca="true" t="shared" si="1" ref="C14:Q14">SUM(C15:C22)</f>
        <v>0</v>
      </c>
      <c r="D14" s="11">
        <f>SUM(D15:D22)</f>
        <v>-181600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181600</v>
      </c>
      <c r="O14" s="11">
        <f t="shared" si="1"/>
        <v>0</v>
      </c>
      <c r="P14" s="11">
        <f t="shared" si="1"/>
        <v>0</v>
      </c>
      <c r="Q14" s="11">
        <f t="shared" si="1"/>
        <v>0</v>
      </c>
    </row>
    <row r="15" spans="1:17" s="8" customFormat="1" ht="19.5" customHeight="1">
      <c r="A15" s="14" t="s">
        <v>82</v>
      </c>
      <c r="B15" s="15">
        <f aca="true" t="shared" si="2" ref="B15:C22">F15+H15+J15+L15+N15+P15</f>
        <v>5100</v>
      </c>
      <c r="C15" s="15">
        <f t="shared" si="2"/>
        <v>0</v>
      </c>
      <c r="D15" s="15">
        <f aca="true" t="shared" si="3" ref="D15:D22">C15-B15</f>
        <v>-5100</v>
      </c>
      <c r="E15" s="13"/>
      <c r="F15" s="13"/>
      <c r="G15" s="13"/>
      <c r="H15" s="13"/>
      <c r="I15" s="13"/>
      <c r="J15" s="13"/>
      <c r="K15" s="13"/>
      <c r="L15" s="13"/>
      <c r="M15" s="13"/>
      <c r="N15" s="15">
        <v>5100</v>
      </c>
      <c r="O15" s="13"/>
      <c r="P15" s="13"/>
      <c r="Q15" s="13"/>
    </row>
    <row r="16" spans="1:17" s="8" customFormat="1" ht="19.5" customHeight="1">
      <c r="A16" s="14" t="s">
        <v>83</v>
      </c>
      <c r="B16" s="15">
        <f t="shared" si="2"/>
        <v>12500</v>
      </c>
      <c r="C16" s="15">
        <f t="shared" si="2"/>
        <v>0</v>
      </c>
      <c r="D16" s="15">
        <f t="shared" si="3"/>
        <v>-12500</v>
      </c>
      <c r="E16" s="13"/>
      <c r="F16" s="13"/>
      <c r="G16" s="13"/>
      <c r="H16" s="13"/>
      <c r="I16" s="13"/>
      <c r="J16" s="13"/>
      <c r="K16" s="13"/>
      <c r="L16" s="13"/>
      <c r="M16" s="13"/>
      <c r="N16" s="15">
        <v>12500</v>
      </c>
      <c r="O16" s="13"/>
      <c r="P16" s="13"/>
      <c r="Q16" s="13"/>
    </row>
    <row r="17" spans="1:17" s="8" customFormat="1" ht="19.5" customHeight="1">
      <c r="A17" s="14" t="s">
        <v>84</v>
      </c>
      <c r="B17" s="15">
        <f t="shared" si="2"/>
        <v>48900</v>
      </c>
      <c r="C17" s="15">
        <f t="shared" si="2"/>
        <v>0</v>
      </c>
      <c r="D17" s="15">
        <f t="shared" si="3"/>
        <v>-48900</v>
      </c>
      <c r="E17" s="13"/>
      <c r="F17" s="13"/>
      <c r="G17" s="13"/>
      <c r="H17" s="13"/>
      <c r="I17" s="13"/>
      <c r="J17" s="13"/>
      <c r="K17" s="13"/>
      <c r="L17" s="13"/>
      <c r="M17" s="13"/>
      <c r="N17" s="15">
        <v>48900</v>
      </c>
      <c r="O17" s="13"/>
      <c r="P17" s="13"/>
      <c r="Q17" s="13"/>
    </row>
    <row r="18" spans="1:17" s="8" customFormat="1" ht="19.5" customHeight="1">
      <c r="A18" s="14" t="s">
        <v>85</v>
      </c>
      <c r="B18" s="15">
        <f t="shared" si="2"/>
        <v>12100</v>
      </c>
      <c r="C18" s="15">
        <f t="shared" si="2"/>
        <v>0</v>
      </c>
      <c r="D18" s="15">
        <f t="shared" si="3"/>
        <v>-12100</v>
      </c>
      <c r="E18" s="13"/>
      <c r="F18" s="13"/>
      <c r="G18" s="13"/>
      <c r="H18" s="13"/>
      <c r="I18" s="13"/>
      <c r="J18" s="13"/>
      <c r="K18" s="13"/>
      <c r="L18" s="13"/>
      <c r="M18" s="13"/>
      <c r="N18" s="15">
        <v>12100</v>
      </c>
      <c r="O18" s="13"/>
      <c r="P18" s="13"/>
      <c r="Q18" s="13"/>
    </row>
    <row r="19" spans="1:17" s="8" customFormat="1" ht="19.5" customHeight="1">
      <c r="A19" s="14" t="s">
        <v>86</v>
      </c>
      <c r="B19" s="15">
        <f t="shared" si="2"/>
        <v>38000</v>
      </c>
      <c r="C19" s="15">
        <f t="shared" si="2"/>
        <v>0</v>
      </c>
      <c r="D19" s="15">
        <f t="shared" si="3"/>
        <v>-38000</v>
      </c>
      <c r="E19" s="13"/>
      <c r="F19" s="13"/>
      <c r="G19" s="13"/>
      <c r="H19" s="13"/>
      <c r="I19" s="13"/>
      <c r="J19" s="13"/>
      <c r="K19" s="13"/>
      <c r="L19" s="13"/>
      <c r="M19" s="13"/>
      <c r="N19" s="15">
        <v>38000</v>
      </c>
      <c r="O19" s="13"/>
      <c r="P19" s="13"/>
      <c r="Q19" s="13"/>
    </row>
    <row r="20" spans="1:17" s="8" customFormat="1" ht="19.5" customHeight="1">
      <c r="A20" s="14" t="s">
        <v>87</v>
      </c>
      <c r="B20" s="15">
        <f t="shared" si="2"/>
        <v>7600</v>
      </c>
      <c r="C20" s="15">
        <f t="shared" si="2"/>
        <v>0</v>
      </c>
      <c r="D20" s="15">
        <f t="shared" si="3"/>
        <v>-7600</v>
      </c>
      <c r="E20" s="13"/>
      <c r="F20" s="13"/>
      <c r="G20" s="13"/>
      <c r="H20" s="13"/>
      <c r="I20" s="13"/>
      <c r="J20" s="13"/>
      <c r="K20" s="13"/>
      <c r="L20" s="13"/>
      <c r="M20" s="13"/>
      <c r="N20" s="15">
        <v>7600</v>
      </c>
      <c r="O20" s="13"/>
      <c r="P20" s="13"/>
      <c r="Q20" s="13"/>
    </row>
    <row r="21" spans="1:17" s="17" customFormat="1" ht="30.75" customHeight="1">
      <c r="A21" s="14" t="s">
        <v>88</v>
      </c>
      <c r="B21" s="15">
        <f>F21+H21+J21+L21+N21+P21</f>
        <v>52800</v>
      </c>
      <c r="C21" s="15">
        <f t="shared" si="2"/>
        <v>0</v>
      </c>
      <c r="D21" s="15">
        <f>C21-B21</f>
        <v>-52800</v>
      </c>
      <c r="E21" s="15" t="s">
        <v>18</v>
      </c>
      <c r="F21" s="15"/>
      <c r="G21" s="15"/>
      <c r="H21" s="15"/>
      <c r="I21" s="15"/>
      <c r="J21" s="15"/>
      <c r="K21" s="15"/>
      <c r="L21" s="15"/>
      <c r="M21" s="15"/>
      <c r="N21" s="15">
        <v>52800</v>
      </c>
      <c r="O21" s="15"/>
      <c r="P21" s="15"/>
      <c r="Q21" s="16"/>
    </row>
    <row r="22" spans="1:17" s="17" customFormat="1" ht="31.5">
      <c r="A22" s="14" t="s">
        <v>89</v>
      </c>
      <c r="B22" s="15">
        <f>F22+H22+J22+L22+N22+P22</f>
        <v>4600</v>
      </c>
      <c r="C22" s="15">
        <f t="shared" si="2"/>
        <v>0</v>
      </c>
      <c r="D22" s="15">
        <f t="shared" si="3"/>
        <v>-4600</v>
      </c>
      <c r="E22" s="15"/>
      <c r="F22" s="15"/>
      <c r="G22" s="15"/>
      <c r="H22" s="15"/>
      <c r="I22" s="15"/>
      <c r="J22" s="15"/>
      <c r="K22" s="15"/>
      <c r="L22" s="15"/>
      <c r="M22" s="15"/>
      <c r="N22" s="15">
        <v>4600</v>
      </c>
      <c r="O22" s="15"/>
      <c r="P22" s="15"/>
      <c r="Q22" s="16"/>
    </row>
    <row r="23" spans="1:17" s="42" customFormat="1" ht="15.75">
      <c r="A23" s="11" t="s">
        <v>19</v>
      </c>
      <c r="B23" s="11">
        <f>B24</f>
        <v>97555.98000000001</v>
      </c>
      <c r="C23" s="11">
        <f aca="true" t="shared" si="4" ref="C23:Q23">C24</f>
        <v>0</v>
      </c>
      <c r="D23" s="11">
        <f t="shared" si="4"/>
        <v>-97555.98000000001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18222.5</v>
      </c>
      <c r="I23" s="11">
        <f t="shared" si="4"/>
        <v>0</v>
      </c>
      <c r="J23" s="11">
        <f t="shared" si="4"/>
        <v>3215.9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f t="shared" si="4"/>
        <v>76117.58</v>
      </c>
      <c r="O23" s="11">
        <f t="shared" si="4"/>
        <v>0</v>
      </c>
      <c r="P23" s="11">
        <f t="shared" si="4"/>
        <v>0</v>
      </c>
      <c r="Q23" s="11">
        <f t="shared" si="4"/>
        <v>0</v>
      </c>
    </row>
    <row r="24" spans="1:17" s="8" customFormat="1" ht="31.5">
      <c r="A24" s="12" t="s">
        <v>20</v>
      </c>
      <c r="B24" s="13">
        <f>SUM(B25:B27)</f>
        <v>97555.98000000001</v>
      </c>
      <c r="C24" s="13">
        <f aca="true" t="shared" si="5" ref="C24:Q24">SUM(C25:C27)</f>
        <v>0</v>
      </c>
      <c r="D24" s="13">
        <f t="shared" si="5"/>
        <v>-97555.98000000001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18222.5</v>
      </c>
      <c r="I24" s="13">
        <f t="shared" si="5"/>
        <v>0</v>
      </c>
      <c r="J24" s="13">
        <f t="shared" si="5"/>
        <v>3215.9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3">
        <f t="shared" si="5"/>
        <v>76117.58</v>
      </c>
      <c r="O24" s="13">
        <f t="shared" si="5"/>
        <v>0</v>
      </c>
      <c r="P24" s="13">
        <f t="shared" si="5"/>
        <v>0</v>
      </c>
      <c r="Q24" s="13">
        <f t="shared" si="5"/>
        <v>0</v>
      </c>
    </row>
    <row r="25" spans="1:17" s="17" customFormat="1" ht="15.75">
      <c r="A25" s="14" t="s">
        <v>48</v>
      </c>
      <c r="B25" s="15">
        <f aca="true" t="shared" si="6" ref="B25:C27">F25+H25+J25+L25+N25+P25</f>
        <v>15322.6</v>
      </c>
      <c r="C25" s="15">
        <f t="shared" si="6"/>
        <v>0</v>
      </c>
      <c r="D25" s="15">
        <f aca="true" t="shared" si="7" ref="D25:D37">C25-B25</f>
        <v>-15322.6</v>
      </c>
      <c r="E25" s="15"/>
      <c r="F25" s="15"/>
      <c r="G25" s="15"/>
      <c r="H25" s="15">
        <v>13024.1</v>
      </c>
      <c r="I25" s="15"/>
      <c r="J25" s="15">
        <f>245.7+2052.8</f>
        <v>2298.5</v>
      </c>
      <c r="K25" s="15"/>
      <c r="L25" s="15"/>
      <c r="M25" s="15"/>
      <c r="N25" s="15"/>
      <c r="O25" s="15"/>
      <c r="P25" s="15"/>
      <c r="Q25" s="16"/>
    </row>
    <row r="26" spans="1:17" s="17" customFormat="1" ht="15.75">
      <c r="A26" s="14" t="s">
        <v>95</v>
      </c>
      <c r="B26" s="15">
        <f t="shared" si="6"/>
        <v>76117.58</v>
      </c>
      <c r="C26" s="15">
        <f t="shared" si="6"/>
        <v>0</v>
      </c>
      <c r="D26" s="15">
        <f t="shared" si="7"/>
        <v>-76117.58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76117.58</v>
      </c>
      <c r="O26" s="15"/>
      <c r="P26" s="15"/>
      <c r="Q26" s="16"/>
    </row>
    <row r="27" spans="1:17" s="17" customFormat="1" ht="31.5">
      <c r="A27" s="14" t="s">
        <v>79</v>
      </c>
      <c r="B27" s="15">
        <f t="shared" si="6"/>
        <v>6115.799999999999</v>
      </c>
      <c r="C27" s="15">
        <f t="shared" si="6"/>
        <v>0</v>
      </c>
      <c r="D27" s="15">
        <f t="shared" si="7"/>
        <v>-6115.799999999999</v>
      </c>
      <c r="E27" s="15"/>
      <c r="F27" s="15"/>
      <c r="G27" s="15"/>
      <c r="H27" s="15">
        <v>5198.4</v>
      </c>
      <c r="I27" s="15"/>
      <c r="J27" s="15">
        <v>917.4</v>
      </c>
      <c r="K27" s="15"/>
      <c r="L27" s="15"/>
      <c r="M27" s="15"/>
      <c r="N27" s="15"/>
      <c r="O27" s="15"/>
      <c r="P27" s="15"/>
      <c r="Q27" s="16"/>
    </row>
    <row r="28" spans="1:17" s="19" customFormat="1" ht="15.75">
      <c r="A28" s="18" t="s">
        <v>21</v>
      </c>
      <c r="B28" s="11">
        <f>B29</f>
        <v>479995.69999999995</v>
      </c>
      <c r="C28" s="11">
        <f aca="true" t="shared" si="8" ref="C28:Q28">C29</f>
        <v>0</v>
      </c>
      <c r="D28" s="11">
        <f t="shared" si="8"/>
        <v>-461995.69999999995</v>
      </c>
      <c r="E28" s="11">
        <f t="shared" si="8"/>
        <v>0</v>
      </c>
      <c r="F28" s="11">
        <f t="shared" si="8"/>
        <v>65316.6</v>
      </c>
      <c r="G28" s="11">
        <f t="shared" si="8"/>
        <v>0</v>
      </c>
      <c r="H28" s="11">
        <f t="shared" si="8"/>
        <v>7261.7</v>
      </c>
      <c r="I28" s="11">
        <f t="shared" si="8"/>
        <v>0</v>
      </c>
      <c r="J28" s="11">
        <f t="shared" si="8"/>
        <v>417.4</v>
      </c>
      <c r="K28" s="11">
        <f t="shared" si="8"/>
        <v>0</v>
      </c>
      <c r="L28" s="11">
        <f t="shared" si="8"/>
        <v>0</v>
      </c>
      <c r="M28" s="11">
        <f t="shared" si="8"/>
        <v>0</v>
      </c>
      <c r="N28" s="11">
        <f t="shared" si="8"/>
        <v>30800</v>
      </c>
      <c r="O28" s="11">
        <f t="shared" si="8"/>
        <v>0</v>
      </c>
      <c r="P28" s="11">
        <f t="shared" si="8"/>
        <v>376200</v>
      </c>
      <c r="Q28" s="11">
        <f t="shared" si="8"/>
        <v>0</v>
      </c>
    </row>
    <row r="29" spans="1:17" s="17" customFormat="1" ht="15.75">
      <c r="A29" s="12" t="s">
        <v>22</v>
      </c>
      <c r="B29" s="13">
        <f>SUM(B30:B37)</f>
        <v>479995.69999999995</v>
      </c>
      <c r="C29" s="13">
        <f aca="true" t="shared" si="9" ref="C29:Q29">SUM(C30:C37)</f>
        <v>0</v>
      </c>
      <c r="D29" s="13">
        <f t="shared" si="9"/>
        <v>-461995.69999999995</v>
      </c>
      <c r="E29" s="13">
        <f t="shared" si="9"/>
        <v>0</v>
      </c>
      <c r="F29" s="13">
        <f t="shared" si="9"/>
        <v>65316.6</v>
      </c>
      <c r="G29" s="13">
        <f t="shared" si="9"/>
        <v>0</v>
      </c>
      <c r="H29" s="13">
        <f t="shared" si="9"/>
        <v>7261.7</v>
      </c>
      <c r="I29" s="13">
        <f t="shared" si="9"/>
        <v>0</v>
      </c>
      <c r="J29" s="13">
        <f t="shared" si="9"/>
        <v>417.4</v>
      </c>
      <c r="K29" s="13">
        <f t="shared" si="9"/>
        <v>0</v>
      </c>
      <c r="L29" s="13">
        <f t="shared" si="9"/>
        <v>0</v>
      </c>
      <c r="M29" s="13">
        <f t="shared" si="9"/>
        <v>0</v>
      </c>
      <c r="N29" s="13">
        <f t="shared" si="9"/>
        <v>30800</v>
      </c>
      <c r="O29" s="13">
        <f t="shared" si="9"/>
        <v>0</v>
      </c>
      <c r="P29" s="13">
        <f t="shared" si="9"/>
        <v>376200</v>
      </c>
      <c r="Q29" s="13">
        <f t="shared" si="9"/>
        <v>0</v>
      </c>
    </row>
    <row r="30" spans="1:17" s="17" customFormat="1" ht="15.75">
      <c r="A30" s="14" t="s">
        <v>123</v>
      </c>
      <c r="B30" s="15">
        <f aca="true" t="shared" si="10" ref="B30:C37">F30+H30+J30+L30+N30+P30</f>
        <v>376200</v>
      </c>
      <c r="C30" s="15">
        <f t="shared" si="10"/>
        <v>0</v>
      </c>
      <c r="D30" s="15">
        <f t="shared" si="7"/>
        <v>-376200</v>
      </c>
      <c r="E30" s="15"/>
      <c r="F30" s="15"/>
      <c r="G30" s="15"/>
      <c r="H30" s="13"/>
      <c r="I30" s="13"/>
      <c r="J30" s="15"/>
      <c r="K30" s="15"/>
      <c r="L30" s="15"/>
      <c r="M30" s="15"/>
      <c r="N30" s="15"/>
      <c r="O30" s="15"/>
      <c r="P30" s="15">
        <v>376200</v>
      </c>
      <c r="Q30" s="16"/>
    </row>
    <row r="31" spans="1:17" s="17" customFormat="1" ht="33.75" customHeight="1">
      <c r="A31" s="14" t="s">
        <v>124</v>
      </c>
      <c r="B31" s="15">
        <f t="shared" si="10"/>
        <v>12000</v>
      </c>
      <c r="C31" s="15">
        <f t="shared" si="10"/>
        <v>0</v>
      </c>
      <c r="D31" s="15">
        <f t="shared" si="7"/>
        <v>-12000</v>
      </c>
      <c r="E31" s="15"/>
      <c r="F31" s="15"/>
      <c r="G31" s="15"/>
      <c r="H31" s="15"/>
      <c r="I31" s="15"/>
      <c r="J31" s="15"/>
      <c r="K31" s="15"/>
      <c r="L31" s="15"/>
      <c r="M31" s="15"/>
      <c r="N31" s="15">
        <v>12000</v>
      </c>
      <c r="O31" s="15"/>
      <c r="P31" s="15"/>
      <c r="Q31" s="16"/>
    </row>
    <row r="32" spans="1:17" s="17" customFormat="1" ht="33.75" customHeight="1">
      <c r="A32" s="14" t="s">
        <v>125</v>
      </c>
      <c r="B32" s="15">
        <f t="shared" si="10"/>
        <v>18000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>
        <v>18000</v>
      </c>
      <c r="O32" s="15"/>
      <c r="P32" s="15"/>
      <c r="Q32" s="16"/>
    </row>
    <row r="33" spans="1:17" s="17" customFormat="1" ht="35.25" customHeight="1">
      <c r="A33" s="14" t="s">
        <v>115</v>
      </c>
      <c r="B33" s="15">
        <f>F33+H33+J33+L33+N33+P33</f>
        <v>800</v>
      </c>
      <c r="C33" s="15">
        <f t="shared" si="10"/>
        <v>0</v>
      </c>
      <c r="D33" s="15">
        <f t="shared" si="7"/>
        <v>-800</v>
      </c>
      <c r="E33" s="15" t="s">
        <v>23</v>
      </c>
      <c r="F33" s="15"/>
      <c r="G33" s="15"/>
      <c r="H33" s="15"/>
      <c r="I33" s="15"/>
      <c r="J33" s="15"/>
      <c r="K33" s="15"/>
      <c r="L33" s="15"/>
      <c r="M33" s="15"/>
      <c r="N33" s="15">
        <v>800</v>
      </c>
      <c r="O33" s="15"/>
      <c r="P33" s="15"/>
      <c r="Q33" s="16"/>
    </row>
    <row r="34" spans="1:17" s="17" customFormat="1" ht="31.5">
      <c r="A34" s="52" t="s">
        <v>126</v>
      </c>
      <c r="B34" s="15">
        <f>F34+H34+J34+L34+N34+P34</f>
        <v>1200</v>
      </c>
      <c r="C34" s="15">
        <f t="shared" si="10"/>
        <v>0</v>
      </c>
      <c r="D34" s="15">
        <f t="shared" si="7"/>
        <v>-1200</v>
      </c>
      <c r="E34" s="15"/>
      <c r="F34" s="15">
        <v>1200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s="17" customFormat="1" ht="31.5">
      <c r="A35" s="52" t="s">
        <v>60</v>
      </c>
      <c r="B35" s="15">
        <f>F35+H35+J35+L35+N35+P35</f>
        <v>56469.6</v>
      </c>
      <c r="C35" s="15">
        <f t="shared" si="10"/>
        <v>0</v>
      </c>
      <c r="D35" s="15">
        <f t="shared" si="7"/>
        <v>-56469.6</v>
      </c>
      <c r="E35" s="15"/>
      <c r="F35" s="15">
        <v>56469.6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s="17" customFormat="1" ht="31.5">
      <c r="A36" s="14" t="s">
        <v>97</v>
      </c>
      <c r="B36" s="15">
        <f>F36+H36+J36+L36+N36+P36</f>
        <v>11919</v>
      </c>
      <c r="C36" s="15">
        <f t="shared" si="10"/>
        <v>0</v>
      </c>
      <c r="D36" s="15">
        <f t="shared" si="7"/>
        <v>-11919</v>
      </c>
      <c r="E36" s="15"/>
      <c r="F36" s="15">
        <v>7647</v>
      </c>
      <c r="G36" s="15"/>
      <c r="H36" s="15">
        <v>4170</v>
      </c>
      <c r="I36" s="15"/>
      <c r="J36" s="15">
        <v>102</v>
      </c>
      <c r="K36" s="15"/>
      <c r="L36" s="15"/>
      <c r="M36" s="15"/>
      <c r="N36" s="15"/>
      <c r="O36" s="15"/>
      <c r="P36" s="15"/>
      <c r="Q36" s="16"/>
    </row>
    <row r="37" spans="1:17" s="17" customFormat="1" ht="49.5" customHeight="1">
      <c r="A37" s="14" t="s">
        <v>62</v>
      </c>
      <c r="B37" s="15">
        <f t="shared" si="10"/>
        <v>3407.1</v>
      </c>
      <c r="C37" s="15">
        <f t="shared" si="10"/>
        <v>0</v>
      </c>
      <c r="D37" s="15">
        <f t="shared" si="7"/>
        <v>-3407.1</v>
      </c>
      <c r="E37" s="15"/>
      <c r="F37" s="15"/>
      <c r="G37" s="15"/>
      <c r="H37" s="15">
        <v>3091.7</v>
      </c>
      <c r="I37" s="15"/>
      <c r="J37" s="15">
        <v>315.4</v>
      </c>
      <c r="K37" s="15"/>
      <c r="L37" s="15"/>
      <c r="M37" s="15"/>
      <c r="N37" s="15"/>
      <c r="O37" s="15"/>
      <c r="P37" s="15"/>
      <c r="Q37" s="16"/>
    </row>
    <row r="38" spans="1:17" s="17" customFormat="1" ht="15.75">
      <c r="A38" s="39" t="s">
        <v>24</v>
      </c>
      <c r="B38" s="11">
        <f>SUM(B39:B40)</f>
        <v>3357.2000000000003</v>
      </c>
      <c r="C38" s="11">
        <f aca="true" t="shared" si="11" ref="C38:Q38">SUM(C39:C40)</f>
        <v>0</v>
      </c>
      <c r="D38" s="11">
        <f t="shared" si="11"/>
        <v>-3357.2000000000003</v>
      </c>
      <c r="E38" s="11">
        <f t="shared" si="11"/>
        <v>0</v>
      </c>
      <c r="F38" s="11">
        <f t="shared" si="11"/>
        <v>0</v>
      </c>
      <c r="G38" s="11">
        <f t="shared" si="11"/>
        <v>0</v>
      </c>
      <c r="H38" s="11">
        <f t="shared" si="11"/>
        <v>2853.5</v>
      </c>
      <c r="I38" s="11">
        <f t="shared" si="11"/>
        <v>0</v>
      </c>
      <c r="J38" s="11">
        <f t="shared" si="11"/>
        <v>503.70000000000005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0</v>
      </c>
      <c r="O38" s="11">
        <f t="shared" si="11"/>
        <v>0</v>
      </c>
      <c r="P38" s="11">
        <f t="shared" si="11"/>
        <v>0</v>
      </c>
      <c r="Q38" s="11">
        <f t="shared" si="11"/>
        <v>0</v>
      </c>
    </row>
    <row r="39" spans="1:17" s="17" customFormat="1" ht="100.5" customHeight="1">
      <c r="A39" s="49" t="s">
        <v>49</v>
      </c>
      <c r="B39" s="15">
        <f>F39+H39+J39+L39+N39+P39</f>
        <v>1265.5</v>
      </c>
      <c r="C39" s="15">
        <f>G39+I39+K39+M39+O39+Q39</f>
        <v>0</v>
      </c>
      <c r="D39" s="15">
        <f>C39-B39</f>
        <v>-1265.5</v>
      </c>
      <c r="E39" s="15"/>
      <c r="F39" s="15"/>
      <c r="G39" s="15"/>
      <c r="H39" s="15">
        <v>1075.6</v>
      </c>
      <c r="I39" s="15"/>
      <c r="J39" s="15">
        <v>189.9</v>
      </c>
      <c r="K39" s="15"/>
      <c r="L39" s="15"/>
      <c r="M39" s="15"/>
      <c r="N39" s="15"/>
      <c r="O39" s="15"/>
      <c r="P39" s="24"/>
      <c r="Q39" s="16"/>
    </row>
    <row r="40" spans="1:17" s="17" customFormat="1" ht="99.75" customHeight="1">
      <c r="A40" s="49" t="s">
        <v>50</v>
      </c>
      <c r="B40" s="15">
        <f aca="true" t="shared" si="12" ref="B40:C47">F40+H40+J40+L40+N40+P40</f>
        <v>2091.7000000000003</v>
      </c>
      <c r="C40" s="15">
        <f>G40+I40+K40+M40+O40+Q40</f>
        <v>0</v>
      </c>
      <c r="D40" s="15">
        <f>C40-B40</f>
        <v>-2091.7000000000003</v>
      </c>
      <c r="E40" s="15"/>
      <c r="F40" s="15"/>
      <c r="G40" s="15"/>
      <c r="H40" s="15">
        <v>1777.9</v>
      </c>
      <c r="I40" s="15"/>
      <c r="J40" s="15">
        <v>313.8</v>
      </c>
      <c r="K40" s="15"/>
      <c r="L40" s="15"/>
      <c r="M40" s="15"/>
      <c r="N40" s="15"/>
      <c r="O40" s="15"/>
      <c r="P40" s="24"/>
      <c r="Q40" s="16"/>
    </row>
    <row r="41" spans="1:17" s="55" customFormat="1" ht="18" customHeight="1">
      <c r="A41" s="56" t="s">
        <v>96</v>
      </c>
      <c r="B41" s="54">
        <f>SUM(B42:B47)</f>
        <v>119946</v>
      </c>
      <c r="C41" s="54">
        <f aca="true" t="shared" si="13" ref="C41:Q41">SUM(C42:C47)</f>
        <v>0</v>
      </c>
      <c r="D41" s="54">
        <f t="shared" si="13"/>
        <v>-119946</v>
      </c>
      <c r="E41" s="54">
        <f t="shared" si="13"/>
        <v>0</v>
      </c>
      <c r="F41" s="54">
        <f t="shared" si="13"/>
        <v>0</v>
      </c>
      <c r="G41" s="54">
        <f t="shared" si="13"/>
        <v>0</v>
      </c>
      <c r="H41" s="54">
        <f t="shared" si="13"/>
        <v>0</v>
      </c>
      <c r="I41" s="54">
        <f t="shared" si="13"/>
        <v>0</v>
      </c>
      <c r="J41" s="54">
        <f t="shared" si="13"/>
        <v>0</v>
      </c>
      <c r="K41" s="54">
        <f t="shared" si="13"/>
        <v>0</v>
      </c>
      <c r="L41" s="54">
        <f t="shared" si="13"/>
        <v>0</v>
      </c>
      <c r="M41" s="54">
        <f t="shared" si="13"/>
        <v>0</v>
      </c>
      <c r="N41" s="54">
        <f t="shared" si="13"/>
        <v>119946</v>
      </c>
      <c r="O41" s="54">
        <f t="shared" si="13"/>
        <v>0</v>
      </c>
      <c r="P41" s="54">
        <f t="shared" si="13"/>
        <v>0</v>
      </c>
      <c r="Q41" s="54">
        <f t="shared" si="13"/>
        <v>0</v>
      </c>
    </row>
    <row r="42" spans="1:17" s="17" customFormat="1" ht="15.75">
      <c r="A42" s="49" t="s">
        <v>90</v>
      </c>
      <c r="B42" s="15">
        <f t="shared" si="12"/>
        <v>34019</v>
      </c>
      <c r="C42" s="15">
        <f t="shared" si="12"/>
        <v>0</v>
      </c>
      <c r="D42" s="15">
        <f aca="true" t="shared" si="14" ref="D42:D47">C42-B42</f>
        <v>-34019</v>
      </c>
      <c r="E42" s="15"/>
      <c r="F42" s="15"/>
      <c r="G42" s="15"/>
      <c r="H42" s="15"/>
      <c r="I42" s="15"/>
      <c r="J42" s="15"/>
      <c r="K42" s="15"/>
      <c r="L42" s="15"/>
      <c r="M42" s="15"/>
      <c r="N42" s="15">
        <v>34019</v>
      </c>
      <c r="O42" s="15"/>
      <c r="P42" s="24"/>
      <c r="Q42" s="16"/>
    </row>
    <row r="43" spans="1:17" s="17" customFormat="1" ht="15.75">
      <c r="A43" s="49" t="s">
        <v>91</v>
      </c>
      <c r="B43" s="15">
        <f t="shared" si="12"/>
        <v>11296</v>
      </c>
      <c r="C43" s="15">
        <f t="shared" si="12"/>
        <v>0</v>
      </c>
      <c r="D43" s="15">
        <f t="shared" si="14"/>
        <v>-11296</v>
      </c>
      <c r="E43" s="15"/>
      <c r="F43" s="15"/>
      <c r="G43" s="15"/>
      <c r="H43" s="15"/>
      <c r="I43" s="15"/>
      <c r="J43" s="15"/>
      <c r="K43" s="15"/>
      <c r="L43" s="15"/>
      <c r="M43" s="15"/>
      <c r="N43" s="15">
        <v>11296</v>
      </c>
      <c r="O43" s="15"/>
      <c r="P43" s="24"/>
      <c r="Q43" s="16"/>
    </row>
    <row r="44" spans="1:17" s="17" customFormat="1" ht="31.5">
      <c r="A44" s="49" t="s">
        <v>127</v>
      </c>
      <c r="B44" s="15">
        <f t="shared" si="12"/>
        <v>58770</v>
      </c>
      <c r="C44" s="15">
        <f t="shared" si="12"/>
        <v>0</v>
      </c>
      <c r="D44" s="15">
        <f t="shared" si="14"/>
        <v>-58770</v>
      </c>
      <c r="E44" s="15"/>
      <c r="F44" s="15"/>
      <c r="G44" s="15"/>
      <c r="H44" s="15"/>
      <c r="I44" s="15"/>
      <c r="J44" s="15"/>
      <c r="K44" s="15"/>
      <c r="L44" s="15"/>
      <c r="M44" s="15"/>
      <c r="N44" s="15">
        <v>58770</v>
      </c>
      <c r="O44" s="15"/>
      <c r="P44" s="24"/>
      <c r="Q44" s="16"/>
    </row>
    <row r="45" spans="1:17" s="17" customFormat="1" ht="16.5" customHeight="1">
      <c r="A45" s="49" t="s">
        <v>92</v>
      </c>
      <c r="B45" s="15">
        <f t="shared" si="12"/>
        <v>4617</v>
      </c>
      <c r="C45" s="15">
        <f t="shared" si="12"/>
        <v>0</v>
      </c>
      <c r="D45" s="15">
        <f t="shared" si="14"/>
        <v>-4617</v>
      </c>
      <c r="E45" s="15"/>
      <c r="F45" s="15"/>
      <c r="G45" s="15"/>
      <c r="H45" s="15"/>
      <c r="I45" s="15"/>
      <c r="J45" s="15"/>
      <c r="K45" s="15"/>
      <c r="L45" s="15"/>
      <c r="M45" s="15"/>
      <c r="N45" s="15">
        <v>4617</v>
      </c>
      <c r="O45" s="15"/>
      <c r="P45" s="24"/>
      <c r="Q45" s="16"/>
    </row>
    <row r="46" spans="1:17" s="17" customFormat="1" ht="16.5" customHeight="1">
      <c r="A46" s="49" t="s">
        <v>93</v>
      </c>
      <c r="B46" s="15">
        <f t="shared" si="12"/>
        <v>9572</v>
      </c>
      <c r="C46" s="15">
        <f t="shared" si="12"/>
        <v>0</v>
      </c>
      <c r="D46" s="15">
        <f t="shared" si="14"/>
        <v>-9572</v>
      </c>
      <c r="E46" s="15"/>
      <c r="F46" s="15"/>
      <c r="G46" s="15"/>
      <c r="H46" s="15"/>
      <c r="I46" s="15"/>
      <c r="J46" s="15"/>
      <c r="K46" s="15"/>
      <c r="L46" s="15"/>
      <c r="M46" s="15"/>
      <c r="N46" s="15">
        <v>9572</v>
      </c>
      <c r="O46" s="15"/>
      <c r="P46" s="24"/>
      <c r="Q46" s="16"/>
    </row>
    <row r="47" spans="1:17" s="17" customFormat="1" ht="33" customHeight="1">
      <c r="A47" s="49" t="s">
        <v>94</v>
      </c>
      <c r="B47" s="15">
        <f t="shared" si="12"/>
        <v>1672</v>
      </c>
      <c r="C47" s="15">
        <f t="shared" si="12"/>
        <v>0</v>
      </c>
      <c r="D47" s="15">
        <f t="shared" si="14"/>
        <v>-1672</v>
      </c>
      <c r="E47" s="15"/>
      <c r="F47" s="15"/>
      <c r="G47" s="15"/>
      <c r="H47" s="15"/>
      <c r="I47" s="15"/>
      <c r="J47" s="15"/>
      <c r="K47" s="15"/>
      <c r="L47" s="15"/>
      <c r="M47" s="15"/>
      <c r="N47" s="15">
        <v>1672</v>
      </c>
      <c r="O47" s="15"/>
      <c r="P47" s="24"/>
      <c r="Q47" s="16"/>
    </row>
    <row r="48" spans="1:17" s="19" customFormat="1" ht="21" customHeight="1">
      <c r="A48" s="18" t="s">
        <v>25</v>
      </c>
      <c r="B48" s="43">
        <f>B49</f>
        <v>7330.400000000001</v>
      </c>
      <c r="C48" s="43">
        <f aca="true" t="shared" si="15" ref="C48:Q48">C49</f>
        <v>0</v>
      </c>
      <c r="D48" s="43">
        <f t="shared" si="15"/>
        <v>-7330.400000000001</v>
      </c>
      <c r="E48" s="43">
        <f t="shared" si="15"/>
        <v>0</v>
      </c>
      <c r="F48" s="43">
        <f t="shared" si="15"/>
        <v>0</v>
      </c>
      <c r="G48" s="43">
        <f t="shared" si="15"/>
        <v>0</v>
      </c>
      <c r="H48" s="43">
        <f t="shared" si="15"/>
        <v>6230.8</v>
      </c>
      <c r="I48" s="43">
        <f t="shared" si="15"/>
        <v>0</v>
      </c>
      <c r="J48" s="43">
        <f t="shared" si="15"/>
        <v>1099.6</v>
      </c>
      <c r="K48" s="43">
        <f t="shared" si="15"/>
        <v>0</v>
      </c>
      <c r="L48" s="43">
        <f t="shared" si="15"/>
        <v>0</v>
      </c>
      <c r="M48" s="43">
        <f t="shared" si="15"/>
        <v>0</v>
      </c>
      <c r="N48" s="43">
        <f t="shared" si="15"/>
        <v>0</v>
      </c>
      <c r="O48" s="43">
        <f t="shared" si="15"/>
        <v>0</v>
      </c>
      <c r="P48" s="43">
        <f t="shared" si="15"/>
        <v>0</v>
      </c>
      <c r="Q48" s="43">
        <f t="shared" si="15"/>
        <v>0</v>
      </c>
    </row>
    <row r="49" spans="1:17" s="17" customFormat="1" ht="15.75">
      <c r="A49" s="12" t="s">
        <v>77</v>
      </c>
      <c r="B49" s="13">
        <f>SUM(B50:B51)</f>
        <v>7330.400000000001</v>
      </c>
      <c r="C49" s="13">
        <f aca="true" t="shared" si="16" ref="C49:Q49">SUM(C50:C51)</f>
        <v>0</v>
      </c>
      <c r="D49" s="13">
        <f t="shared" si="16"/>
        <v>-7330.400000000001</v>
      </c>
      <c r="E49" s="13">
        <f t="shared" si="16"/>
        <v>0</v>
      </c>
      <c r="F49" s="13">
        <f t="shared" si="16"/>
        <v>0</v>
      </c>
      <c r="G49" s="13">
        <f t="shared" si="16"/>
        <v>0</v>
      </c>
      <c r="H49" s="13">
        <f t="shared" si="16"/>
        <v>6230.8</v>
      </c>
      <c r="I49" s="13">
        <f t="shared" si="16"/>
        <v>0</v>
      </c>
      <c r="J49" s="13">
        <f t="shared" si="16"/>
        <v>1099.6</v>
      </c>
      <c r="K49" s="13">
        <f t="shared" si="16"/>
        <v>0</v>
      </c>
      <c r="L49" s="13">
        <f t="shared" si="16"/>
        <v>0</v>
      </c>
      <c r="M49" s="13">
        <f t="shared" si="16"/>
        <v>0</v>
      </c>
      <c r="N49" s="13">
        <f t="shared" si="16"/>
        <v>0</v>
      </c>
      <c r="O49" s="13">
        <f t="shared" si="16"/>
        <v>0</v>
      </c>
      <c r="P49" s="13">
        <f t="shared" si="16"/>
        <v>0</v>
      </c>
      <c r="Q49" s="13">
        <f t="shared" si="16"/>
        <v>0</v>
      </c>
    </row>
    <row r="50" spans="1:17" s="17" customFormat="1" ht="31.5">
      <c r="A50" s="50" t="s">
        <v>114</v>
      </c>
      <c r="B50" s="15">
        <f>F50+H50+J50+L50+N50+P50</f>
        <v>6405.1</v>
      </c>
      <c r="C50" s="15">
        <f>G50+I50+K50+M50+O50+Q50</f>
        <v>0</v>
      </c>
      <c r="D50" s="15">
        <f>C50-B50</f>
        <v>-6405.1</v>
      </c>
      <c r="E50" s="15"/>
      <c r="F50" s="15"/>
      <c r="G50" s="15"/>
      <c r="H50" s="15">
        <v>5444.3</v>
      </c>
      <c r="I50" s="15"/>
      <c r="J50" s="15">
        <v>960.8</v>
      </c>
      <c r="K50" s="15"/>
      <c r="L50" s="15"/>
      <c r="M50" s="15"/>
      <c r="N50" s="15"/>
      <c r="O50" s="15"/>
      <c r="P50" s="15"/>
      <c r="Q50" s="15"/>
    </row>
    <row r="51" spans="1:17" s="17" customFormat="1" ht="49.5" customHeight="1">
      <c r="A51" s="50" t="s">
        <v>78</v>
      </c>
      <c r="B51" s="15">
        <f>F51+H51+J51+L51+N51+P51</f>
        <v>925.3</v>
      </c>
      <c r="C51" s="15">
        <f>G51+I51+K51+M51+O51+Q51</f>
        <v>0</v>
      </c>
      <c r="D51" s="15">
        <f>C51-B51</f>
        <v>-925.3</v>
      </c>
      <c r="E51" s="15"/>
      <c r="F51" s="15"/>
      <c r="G51" s="15"/>
      <c r="H51" s="15">
        <v>786.5</v>
      </c>
      <c r="I51" s="15"/>
      <c r="J51" s="15">
        <v>138.8</v>
      </c>
      <c r="K51" s="15"/>
      <c r="L51" s="15"/>
      <c r="M51" s="15"/>
      <c r="N51" s="15"/>
      <c r="O51" s="15"/>
      <c r="P51" s="15"/>
      <c r="Q51" s="15"/>
    </row>
    <row r="52" spans="1:17" s="23" customFormat="1" ht="18" customHeight="1">
      <c r="A52" s="18" t="s">
        <v>26</v>
      </c>
      <c r="B52" s="11">
        <f>B53</f>
        <v>102205.9</v>
      </c>
      <c r="C52" s="11">
        <f aca="true" t="shared" si="17" ref="C52:Q52">C53</f>
        <v>0</v>
      </c>
      <c r="D52" s="11">
        <f t="shared" si="17"/>
        <v>-102205.9</v>
      </c>
      <c r="E52" s="11">
        <f t="shared" si="17"/>
        <v>0</v>
      </c>
      <c r="F52" s="11">
        <f t="shared" si="17"/>
        <v>0</v>
      </c>
      <c r="G52" s="11">
        <f t="shared" si="17"/>
        <v>0</v>
      </c>
      <c r="H52" s="11">
        <f t="shared" si="17"/>
        <v>1875</v>
      </c>
      <c r="I52" s="11">
        <f t="shared" si="17"/>
        <v>0</v>
      </c>
      <c r="J52" s="11">
        <f t="shared" si="17"/>
        <v>330.9</v>
      </c>
      <c r="K52" s="11">
        <f t="shared" si="17"/>
        <v>0</v>
      </c>
      <c r="L52" s="11">
        <f t="shared" si="17"/>
        <v>0</v>
      </c>
      <c r="M52" s="11">
        <f t="shared" si="17"/>
        <v>0</v>
      </c>
      <c r="N52" s="11">
        <f t="shared" si="17"/>
        <v>100000</v>
      </c>
      <c r="O52" s="11">
        <f t="shared" si="17"/>
        <v>0</v>
      </c>
      <c r="P52" s="11">
        <f t="shared" si="17"/>
        <v>0</v>
      </c>
      <c r="Q52" s="11">
        <f t="shared" si="17"/>
        <v>0</v>
      </c>
    </row>
    <row r="53" spans="1:17" s="17" customFormat="1" ht="15.75">
      <c r="A53" s="12" t="s">
        <v>76</v>
      </c>
      <c r="B53" s="13">
        <f>SUM(B54:B55)</f>
        <v>102205.9</v>
      </c>
      <c r="C53" s="13">
        <f aca="true" t="shared" si="18" ref="C53:Q53">SUM(C54:C55)</f>
        <v>0</v>
      </c>
      <c r="D53" s="13">
        <f t="shared" si="18"/>
        <v>-102205.9</v>
      </c>
      <c r="E53" s="13">
        <f t="shared" si="18"/>
        <v>0</v>
      </c>
      <c r="F53" s="13">
        <f t="shared" si="18"/>
        <v>0</v>
      </c>
      <c r="G53" s="13">
        <f t="shared" si="18"/>
        <v>0</v>
      </c>
      <c r="H53" s="13">
        <f t="shared" si="18"/>
        <v>1875</v>
      </c>
      <c r="I53" s="13">
        <f t="shared" si="18"/>
        <v>0</v>
      </c>
      <c r="J53" s="13">
        <f t="shared" si="18"/>
        <v>330.9</v>
      </c>
      <c r="K53" s="13">
        <f t="shared" si="18"/>
        <v>0</v>
      </c>
      <c r="L53" s="13">
        <f t="shared" si="18"/>
        <v>0</v>
      </c>
      <c r="M53" s="13">
        <f t="shared" si="18"/>
        <v>0</v>
      </c>
      <c r="N53" s="13">
        <f t="shared" si="18"/>
        <v>100000</v>
      </c>
      <c r="O53" s="13">
        <f t="shared" si="18"/>
        <v>0</v>
      </c>
      <c r="P53" s="13">
        <f t="shared" si="18"/>
        <v>0</v>
      </c>
      <c r="Q53" s="13">
        <f t="shared" si="18"/>
        <v>0</v>
      </c>
    </row>
    <row r="54" spans="1:17" s="17" customFormat="1" ht="31.5">
      <c r="A54" s="49" t="s">
        <v>128</v>
      </c>
      <c r="B54" s="15">
        <f>F54+H54+J54+L54+N54+P54</f>
        <v>2205.9</v>
      </c>
      <c r="C54" s="15">
        <f>G54+I54+K54+M54+O54+Q54</f>
        <v>0</v>
      </c>
      <c r="D54" s="15">
        <f>C54-B54</f>
        <v>-2205.9</v>
      </c>
      <c r="E54" s="15"/>
      <c r="F54" s="15"/>
      <c r="G54" s="15"/>
      <c r="H54" s="15">
        <v>1875</v>
      </c>
      <c r="I54" s="15"/>
      <c r="J54" s="15">
        <v>330.9</v>
      </c>
      <c r="K54" s="15"/>
      <c r="L54" s="15"/>
      <c r="M54" s="15"/>
      <c r="N54" s="15"/>
      <c r="O54" s="15"/>
      <c r="P54" s="15"/>
      <c r="Q54" s="16"/>
    </row>
    <row r="55" spans="1:17" s="17" customFormat="1" ht="31.5">
      <c r="A55" s="14" t="s">
        <v>52</v>
      </c>
      <c r="B55" s="15">
        <f>F55+H55+J55+L55+N55+P55</f>
        <v>100000</v>
      </c>
      <c r="C55" s="15">
        <f>G55+I55+K55+M55+O55+Q55</f>
        <v>0</v>
      </c>
      <c r="D55" s="15">
        <f>C55-B55</f>
        <v>-100000</v>
      </c>
      <c r="E55" s="15"/>
      <c r="F55" s="15"/>
      <c r="G55" s="15"/>
      <c r="H55" s="15"/>
      <c r="I55" s="15"/>
      <c r="J55" s="15"/>
      <c r="K55" s="15"/>
      <c r="L55" s="15"/>
      <c r="M55" s="15"/>
      <c r="N55" s="15">
        <v>100000</v>
      </c>
      <c r="O55" s="15"/>
      <c r="P55" s="15"/>
      <c r="Q55" s="16"/>
    </row>
    <row r="56" spans="1:17" s="17" customFormat="1" ht="16.5" customHeight="1">
      <c r="A56" s="18" t="s">
        <v>27</v>
      </c>
      <c r="B56" s="11">
        <f>B57+B60</f>
        <v>39623.5</v>
      </c>
      <c r="C56" s="11">
        <f aca="true" t="shared" si="19" ref="C56:Q56">C57+C60</f>
        <v>0</v>
      </c>
      <c r="D56" s="11">
        <f t="shared" si="19"/>
        <v>-9623.5</v>
      </c>
      <c r="E56" s="11">
        <f t="shared" si="19"/>
        <v>0</v>
      </c>
      <c r="F56" s="11">
        <f t="shared" si="19"/>
        <v>400</v>
      </c>
      <c r="G56" s="11">
        <f t="shared" si="19"/>
        <v>0</v>
      </c>
      <c r="H56" s="11">
        <f t="shared" si="19"/>
        <v>7500</v>
      </c>
      <c r="I56" s="11">
        <f t="shared" si="19"/>
        <v>0</v>
      </c>
      <c r="J56" s="11">
        <f t="shared" si="19"/>
        <v>1323.5</v>
      </c>
      <c r="K56" s="11">
        <f t="shared" si="19"/>
        <v>0</v>
      </c>
      <c r="L56" s="11">
        <f t="shared" si="19"/>
        <v>0</v>
      </c>
      <c r="M56" s="11">
        <f t="shared" si="19"/>
        <v>0</v>
      </c>
      <c r="N56" s="11">
        <f t="shared" si="19"/>
        <v>30400</v>
      </c>
      <c r="O56" s="11">
        <f t="shared" si="19"/>
        <v>0</v>
      </c>
      <c r="P56" s="11">
        <f t="shared" si="19"/>
        <v>0</v>
      </c>
      <c r="Q56" s="11">
        <f t="shared" si="19"/>
        <v>0</v>
      </c>
    </row>
    <row r="57" spans="1:17" s="8" customFormat="1" ht="16.5" customHeight="1">
      <c r="A57" s="12" t="s">
        <v>138</v>
      </c>
      <c r="B57" s="13">
        <f>SUM(B58:B59)</f>
        <v>34705.9</v>
      </c>
      <c r="C57" s="13">
        <f aca="true" t="shared" si="20" ref="C57:P57">SUM(C58:C59)</f>
        <v>0</v>
      </c>
      <c r="D57" s="13">
        <f t="shared" si="20"/>
        <v>-4705.9</v>
      </c>
      <c r="E57" s="13">
        <f t="shared" si="20"/>
        <v>0</v>
      </c>
      <c r="F57" s="13">
        <f>SUM(F58:F59)</f>
        <v>0</v>
      </c>
      <c r="G57" s="13">
        <f t="shared" si="20"/>
        <v>0</v>
      </c>
      <c r="H57" s="13">
        <f t="shared" si="20"/>
        <v>4000</v>
      </c>
      <c r="I57" s="13">
        <f t="shared" si="20"/>
        <v>0</v>
      </c>
      <c r="J57" s="13">
        <f t="shared" si="20"/>
        <v>705.9</v>
      </c>
      <c r="K57" s="13">
        <f t="shared" si="20"/>
        <v>0</v>
      </c>
      <c r="L57" s="13">
        <f t="shared" si="20"/>
        <v>0</v>
      </c>
      <c r="M57" s="13">
        <f t="shared" si="20"/>
        <v>0</v>
      </c>
      <c r="N57" s="13">
        <f t="shared" si="20"/>
        <v>30000</v>
      </c>
      <c r="O57" s="13">
        <f t="shared" si="20"/>
        <v>0</v>
      </c>
      <c r="P57" s="13">
        <f t="shared" si="20"/>
        <v>0</v>
      </c>
      <c r="Q57" s="13">
        <f>SUM(Q59:Q59)</f>
        <v>0</v>
      </c>
    </row>
    <row r="58" spans="1:17" s="8" customFormat="1" ht="34.5" customHeight="1">
      <c r="A58" s="14" t="s">
        <v>139</v>
      </c>
      <c r="B58" s="15">
        <f>F58+H58+J58+L58+N58+P58</f>
        <v>30000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v>30000</v>
      </c>
      <c r="O58" s="15"/>
      <c r="P58" s="15"/>
      <c r="Q58" s="15"/>
    </row>
    <row r="59" spans="1:17" s="17" customFormat="1" ht="15.75">
      <c r="A59" s="22" t="s">
        <v>56</v>
      </c>
      <c r="B59" s="15">
        <f>F59+H59+J59+L59+N59+P59</f>
        <v>4705.9</v>
      </c>
      <c r="C59" s="15">
        <f>G59+I59+K59+M59+O59+Q59</f>
        <v>0</v>
      </c>
      <c r="D59" s="15">
        <f aca="true" t="shared" si="21" ref="D59:D65">C59-B59</f>
        <v>-4705.9</v>
      </c>
      <c r="E59" s="15"/>
      <c r="F59" s="15"/>
      <c r="G59" s="15"/>
      <c r="H59" s="15">
        <v>4000</v>
      </c>
      <c r="I59" s="15"/>
      <c r="J59" s="15">
        <v>705.9</v>
      </c>
      <c r="K59" s="15"/>
      <c r="L59" s="15"/>
      <c r="M59" s="15"/>
      <c r="N59" s="15"/>
      <c r="O59" s="15"/>
      <c r="P59" s="15"/>
      <c r="Q59" s="16"/>
    </row>
    <row r="60" spans="1:17" s="21" customFormat="1" ht="15" customHeight="1">
      <c r="A60" s="12" t="s">
        <v>28</v>
      </c>
      <c r="B60" s="13">
        <f>SUM(B61:B65)</f>
        <v>4917.599999999999</v>
      </c>
      <c r="C60" s="13">
        <f aca="true" t="shared" si="22" ref="C60:Q60">SUM(C61:C65)</f>
        <v>0</v>
      </c>
      <c r="D60" s="13">
        <f t="shared" si="22"/>
        <v>-4917.599999999999</v>
      </c>
      <c r="E60" s="13">
        <f t="shared" si="22"/>
        <v>0</v>
      </c>
      <c r="F60" s="13">
        <f t="shared" si="22"/>
        <v>400</v>
      </c>
      <c r="G60" s="13">
        <f t="shared" si="22"/>
        <v>0</v>
      </c>
      <c r="H60" s="13">
        <f t="shared" si="22"/>
        <v>3500</v>
      </c>
      <c r="I60" s="13">
        <f t="shared" si="22"/>
        <v>0</v>
      </c>
      <c r="J60" s="13">
        <f t="shared" si="22"/>
        <v>617.6</v>
      </c>
      <c r="K60" s="13">
        <f t="shared" si="22"/>
        <v>0</v>
      </c>
      <c r="L60" s="13">
        <f t="shared" si="22"/>
        <v>0</v>
      </c>
      <c r="M60" s="13">
        <f t="shared" si="22"/>
        <v>0</v>
      </c>
      <c r="N60" s="13">
        <f t="shared" si="22"/>
        <v>400</v>
      </c>
      <c r="O60" s="13">
        <f t="shared" si="22"/>
        <v>0</v>
      </c>
      <c r="P60" s="13">
        <f t="shared" si="22"/>
        <v>0</v>
      </c>
      <c r="Q60" s="13">
        <f t="shared" si="22"/>
        <v>0</v>
      </c>
    </row>
    <row r="61" spans="1:17" s="21" customFormat="1" ht="31.5">
      <c r="A61" s="14" t="s">
        <v>53</v>
      </c>
      <c r="B61" s="15">
        <f aca="true" t="shared" si="23" ref="B61:C65">F61+H61+J61+L61+N61+P61</f>
        <v>400</v>
      </c>
      <c r="C61" s="15">
        <f t="shared" si="23"/>
        <v>0</v>
      </c>
      <c r="D61" s="15">
        <f t="shared" si="21"/>
        <v>-400</v>
      </c>
      <c r="E61" s="15"/>
      <c r="F61" s="15">
        <v>400</v>
      </c>
      <c r="G61" s="13"/>
      <c r="H61" s="13"/>
      <c r="I61" s="13"/>
      <c r="J61" s="13"/>
      <c r="K61" s="13"/>
      <c r="L61" s="13"/>
      <c r="M61" s="13"/>
      <c r="N61" s="15"/>
      <c r="O61" s="13"/>
      <c r="P61" s="13"/>
      <c r="Q61" s="13"/>
    </row>
    <row r="62" spans="1:17" s="21" customFormat="1" ht="15.75">
      <c r="A62" s="14" t="s">
        <v>61</v>
      </c>
      <c r="B62" s="15">
        <f t="shared" si="23"/>
        <v>3529.4</v>
      </c>
      <c r="C62" s="15">
        <f t="shared" si="23"/>
        <v>0</v>
      </c>
      <c r="D62" s="15">
        <f t="shared" si="21"/>
        <v>-3529.4</v>
      </c>
      <c r="E62" s="15"/>
      <c r="F62" s="13"/>
      <c r="G62" s="13"/>
      <c r="H62" s="15">
        <v>3000</v>
      </c>
      <c r="I62" s="15"/>
      <c r="J62" s="15">
        <v>529.4</v>
      </c>
      <c r="K62" s="13"/>
      <c r="L62" s="13"/>
      <c r="M62" s="13"/>
      <c r="N62" s="15"/>
      <c r="O62" s="13"/>
      <c r="P62" s="13"/>
      <c r="Q62" s="13"/>
    </row>
    <row r="63" spans="1:17" s="21" customFormat="1" ht="15.75">
      <c r="A63" s="14" t="s">
        <v>54</v>
      </c>
      <c r="B63" s="15">
        <f t="shared" si="23"/>
        <v>200</v>
      </c>
      <c r="C63" s="15">
        <f t="shared" si="23"/>
        <v>0</v>
      </c>
      <c r="D63" s="15">
        <f t="shared" si="21"/>
        <v>-200</v>
      </c>
      <c r="E63" s="15"/>
      <c r="F63" s="13"/>
      <c r="G63" s="13"/>
      <c r="H63" s="13"/>
      <c r="I63" s="13"/>
      <c r="J63" s="13"/>
      <c r="K63" s="13"/>
      <c r="L63" s="13"/>
      <c r="M63" s="13"/>
      <c r="N63" s="15">
        <v>200</v>
      </c>
      <c r="O63" s="13"/>
      <c r="P63" s="13"/>
      <c r="Q63" s="13"/>
    </row>
    <row r="64" spans="1:17" s="17" customFormat="1" ht="15.75" customHeight="1">
      <c r="A64" s="14" t="s">
        <v>129</v>
      </c>
      <c r="B64" s="15">
        <f t="shared" si="23"/>
        <v>200</v>
      </c>
      <c r="C64" s="15">
        <f t="shared" si="23"/>
        <v>0</v>
      </c>
      <c r="D64" s="15">
        <f t="shared" si="21"/>
        <v>-200</v>
      </c>
      <c r="E64" s="15"/>
      <c r="F64" s="15"/>
      <c r="G64" s="15"/>
      <c r="H64" s="15"/>
      <c r="I64" s="15"/>
      <c r="J64" s="15"/>
      <c r="K64" s="15"/>
      <c r="L64" s="15"/>
      <c r="M64" s="15"/>
      <c r="N64" s="15">
        <v>200</v>
      </c>
      <c r="O64" s="15"/>
      <c r="P64" s="15"/>
      <c r="Q64" s="16"/>
    </row>
    <row r="65" spans="1:17" s="17" customFormat="1" ht="15.75">
      <c r="A65" s="14" t="s">
        <v>67</v>
      </c>
      <c r="B65" s="15">
        <f t="shared" si="23"/>
        <v>588.2</v>
      </c>
      <c r="C65" s="15">
        <f t="shared" si="23"/>
        <v>0</v>
      </c>
      <c r="D65" s="15">
        <f t="shared" si="21"/>
        <v>-588.2</v>
      </c>
      <c r="E65" s="15"/>
      <c r="F65" s="15"/>
      <c r="G65" s="15"/>
      <c r="H65" s="15">
        <v>500</v>
      </c>
      <c r="I65" s="15"/>
      <c r="J65" s="15">
        <v>88.2</v>
      </c>
      <c r="K65" s="15"/>
      <c r="L65" s="15"/>
      <c r="M65" s="15"/>
      <c r="N65" s="15"/>
      <c r="O65" s="15"/>
      <c r="P65" s="15"/>
      <c r="Q65" s="16"/>
    </row>
    <row r="66" spans="1:17" s="23" customFormat="1" ht="19.5">
      <c r="A66" s="25" t="s">
        <v>30</v>
      </c>
      <c r="B66" s="11">
        <f>B67</f>
        <v>256375.73</v>
      </c>
      <c r="C66" s="11">
        <f aca="true" t="shared" si="24" ref="C66:Q66">C67</f>
        <v>0</v>
      </c>
      <c r="D66" s="11">
        <f t="shared" si="24"/>
        <v>-256375.73</v>
      </c>
      <c r="E66" s="11">
        <f t="shared" si="24"/>
        <v>0</v>
      </c>
      <c r="F66" s="11">
        <f t="shared" si="24"/>
        <v>5594.9</v>
      </c>
      <c r="G66" s="11">
        <f t="shared" si="24"/>
        <v>0</v>
      </c>
      <c r="H66" s="11">
        <f t="shared" si="24"/>
        <v>245644.4</v>
      </c>
      <c r="I66" s="11">
        <f t="shared" si="24"/>
        <v>0</v>
      </c>
      <c r="J66" s="11">
        <f t="shared" si="24"/>
        <v>5136.429999999999</v>
      </c>
      <c r="K66" s="11">
        <f t="shared" si="24"/>
        <v>0</v>
      </c>
      <c r="L66" s="11">
        <f t="shared" si="24"/>
        <v>0</v>
      </c>
      <c r="M66" s="11">
        <f t="shared" si="24"/>
        <v>0</v>
      </c>
      <c r="N66" s="11">
        <f t="shared" si="24"/>
        <v>0</v>
      </c>
      <c r="O66" s="11">
        <f t="shared" si="24"/>
        <v>0</v>
      </c>
      <c r="P66" s="11">
        <f t="shared" si="24"/>
        <v>0</v>
      </c>
      <c r="Q66" s="11">
        <f t="shared" si="24"/>
        <v>0</v>
      </c>
    </row>
    <row r="67" spans="1:17" s="17" customFormat="1" ht="15.75">
      <c r="A67" s="12" t="s">
        <v>31</v>
      </c>
      <c r="B67" s="13">
        <f>SUM(B68:B76)</f>
        <v>256375.73</v>
      </c>
      <c r="C67" s="13">
        <f aca="true" t="shared" si="25" ref="C67:Q67">SUM(C68:C76)</f>
        <v>0</v>
      </c>
      <c r="D67" s="13">
        <f t="shared" si="25"/>
        <v>-256375.73</v>
      </c>
      <c r="E67" s="13">
        <f t="shared" si="25"/>
        <v>0</v>
      </c>
      <c r="F67" s="13">
        <f t="shared" si="25"/>
        <v>5594.9</v>
      </c>
      <c r="G67" s="13">
        <f t="shared" si="25"/>
        <v>0</v>
      </c>
      <c r="H67" s="13">
        <f t="shared" si="25"/>
        <v>245644.4</v>
      </c>
      <c r="I67" s="13">
        <f t="shared" si="25"/>
        <v>0</v>
      </c>
      <c r="J67" s="13">
        <f t="shared" si="25"/>
        <v>5136.429999999999</v>
      </c>
      <c r="K67" s="13">
        <f t="shared" si="25"/>
        <v>0</v>
      </c>
      <c r="L67" s="13">
        <f t="shared" si="25"/>
        <v>0</v>
      </c>
      <c r="M67" s="13">
        <f t="shared" si="25"/>
        <v>0</v>
      </c>
      <c r="N67" s="13">
        <f t="shared" si="25"/>
        <v>0</v>
      </c>
      <c r="O67" s="13">
        <f t="shared" si="25"/>
        <v>0</v>
      </c>
      <c r="P67" s="13">
        <f t="shared" si="25"/>
        <v>0</v>
      </c>
      <c r="Q67" s="13">
        <f t="shared" si="25"/>
        <v>0</v>
      </c>
    </row>
    <row r="68" spans="1:17" s="17" customFormat="1" ht="21" customHeight="1">
      <c r="A68" s="14" t="s">
        <v>130</v>
      </c>
      <c r="B68" s="15">
        <f aca="true" t="shared" si="26" ref="B68:C76">F68+H68+J68+L68+N68+P68</f>
        <v>1695.46</v>
      </c>
      <c r="C68" s="15">
        <f t="shared" si="26"/>
        <v>0</v>
      </c>
      <c r="D68" s="15">
        <f>C68-B68</f>
        <v>-1695.46</v>
      </c>
      <c r="E68" s="15" t="s">
        <v>32</v>
      </c>
      <c r="F68" s="15"/>
      <c r="G68" s="15"/>
      <c r="H68" s="15">
        <v>1695.46</v>
      </c>
      <c r="I68" s="15"/>
      <c r="J68" s="15"/>
      <c r="K68" s="15"/>
      <c r="L68" s="15"/>
      <c r="M68" s="15"/>
      <c r="N68" s="15"/>
      <c r="O68" s="15"/>
      <c r="P68" s="15"/>
      <c r="Q68" s="16"/>
    </row>
    <row r="69" spans="1:17" s="17" customFormat="1" ht="31.5">
      <c r="A69" s="14" t="s">
        <v>64</v>
      </c>
      <c r="B69" s="15">
        <f t="shared" si="26"/>
        <v>8248.64</v>
      </c>
      <c r="C69" s="15">
        <f t="shared" si="26"/>
        <v>0</v>
      </c>
      <c r="D69" s="15">
        <f>C69-B69</f>
        <v>-8248.64</v>
      </c>
      <c r="E69" s="15"/>
      <c r="F69" s="15"/>
      <c r="G69" s="15"/>
      <c r="H69" s="15">
        <v>7011.34</v>
      </c>
      <c r="I69" s="15"/>
      <c r="J69" s="15">
        <v>1237.3</v>
      </c>
      <c r="K69" s="15"/>
      <c r="L69" s="15"/>
      <c r="M69" s="15"/>
      <c r="N69" s="15"/>
      <c r="O69" s="15"/>
      <c r="P69" s="15"/>
      <c r="Q69" s="16"/>
    </row>
    <row r="70" spans="1:17" s="28" customFormat="1" ht="31.5">
      <c r="A70" s="14" t="s">
        <v>63</v>
      </c>
      <c r="B70" s="15">
        <f t="shared" si="26"/>
        <v>9318.52</v>
      </c>
      <c r="C70" s="15">
        <f t="shared" si="26"/>
        <v>0</v>
      </c>
      <c r="D70" s="15">
        <f>C70-B70</f>
        <v>-9318.52</v>
      </c>
      <c r="E70" s="15"/>
      <c r="F70" s="44"/>
      <c r="G70" s="44"/>
      <c r="H70" s="15">
        <v>7920.74</v>
      </c>
      <c r="I70" s="15"/>
      <c r="J70" s="15">
        <v>1397.78</v>
      </c>
      <c r="K70" s="15"/>
      <c r="L70" s="44"/>
      <c r="M70" s="44"/>
      <c r="N70" s="44"/>
      <c r="O70" s="44"/>
      <c r="P70" s="44"/>
      <c r="Q70" s="27"/>
    </row>
    <row r="71" spans="1:17" s="28" customFormat="1" ht="20.25" customHeight="1">
      <c r="A71" s="14" t="s">
        <v>65</v>
      </c>
      <c r="B71" s="15">
        <f t="shared" si="26"/>
        <v>4280.67</v>
      </c>
      <c r="C71" s="15"/>
      <c r="D71" s="15">
        <f aca="true" t="shared" si="27" ref="D71:D84">C71-B71</f>
        <v>-4280.67</v>
      </c>
      <c r="E71" s="15"/>
      <c r="F71" s="44"/>
      <c r="G71" s="44"/>
      <c r="H71" s="15">
        <v>3638.57</v>
      </c>
      <c r="I71" s="15"/>
      <c r="J71" s="15">
        <v>642.1</v>
      </c>
      <c r="K71" s="15"/>
      <c r="L71" s="44"/>
      <c r="M71" s="44"/>
      <c r="N71" s="44"/>
      <c r="O71" s="44"/>
      <c r="P71" s="44"/>
      <c r="Q71" s="27"/>
    </row>
    <row r="72" spans="1:17" s="28" customFormat="1" ht="15.75">
      <c r="A72" s="14" t="s">
        <v>131</v>
      </c>
      <c r="B72" s="15">
        <f t="shared" si="26"/>
        <v>6762.33</v>
      </c>
      <c r="C72" s="15"/>
      <c r="D72" s="15">
        <f t="shared" si="27"/>
        <v>-6762.33</v>
      </c>
      <c r="E72" s="15"/>
      <c r="F72" s="44"/>
      <c r="G72" s="44"/>
      <c r="H72" s="15">
        <v>5747.98</v>
      </c>
      <c r="I72" s="15"/>
      <c r="J72" s="15">
        <v>1014.35</v>
      </c>
      <c r="K72" s="15"/>
      <c r="L72" s="44"/>
      <c r="M72" s="44"/>
      <c r="N72" s="44"/>
      <c r="O72" s="44"/>
      <c r="P72" s="44"/>
      <c r="Q72" s="27"/>
    </row>
    <row r="73" spans="1:17" s="28" customFormat="1" ht="31.5">
      <c r="A73" s="14" t="s">
        <v>132</v>
      </c>
      <c r="B73" s="15">
        <f t="shared" si="26"/>
        <v>5632.61</v>
      </c>
      <c r="C73" s="15">
        <f t="shared" si="26"/>
        <v>0</v>
      </c>
      <c r="D73" s="15">
        <f t="shared" si="27"/>
        <v>-5632.61</v>
      </c>
      <c r="E73" s="15"/>
      <c r="F73" s="44"/>
      <c r="G73" s="44"/>
      <c r="H73" s="15">
        <v>4787.71</v>
      </c>
      <c r="I73" s="15"/>
      <c r="J73" s="15">
        <v>844.9</v>
      </c>
      <c r="K73" s="15"/>
      <c r="L73" s="53"/>
      <c r="M73" s="53"/>
      <c r="N73" s="44"/>
      <c r="O73" s="44"/>
      <c r="P73" s="44"/>
      <c r="Q73" s="27"/>
    </row>
    <row r="74" spans="1:17" s="28" customFormat="1" ht="31.5">
      <c r="A74" s="14" t="s">
        <v>99</v>
      </c>
      <c r="B74" s="15">
        <f t="shared" si="26"/>
        <v>23528.6</v>
      </c>
      <c r="C74" s="15"/>
      <c r="D74" s="15">
        <f t="shared" si="27"/>
        <v>-23528.6</v>
      </c>
      <c r="E74" s="15"/>
      <c r="F74" s="15"/>
      <c r="G74" s="44"/>
      <c r="H74" s="15">
        <v>23528.6</v>
      </c>
      <c r="I74" s="15"/>
      <c r="J74" s="15"/>
      <c r="K74" s="15"/>
      <c r="L74" s="53"/>
      <c r="M74" s="53"/>
      <c r="N74" s="44"/>
      <c r="O74" s="44"/>
      <c r="P74" s="44"/>
      <c r="Q74" s="27"/>
    </row>
    <row r="75" spans="1:17" s="28" customFormat="1" ht="15.75">
      <c r="A75" s="14" t="s">
        <v>98</v>
      </c>
      <c r="B75" s="15">
        <f t="shared" si="26"/>
        <v>191314</v>
      </c>
      <c r="C75" s="15"/>
      <c r="D75" s="15">
        <f t="shared" si="27"/>
        <v>-191314</v>
      </c>
      <c r="E75" s="15"/>
      <c r="F75" s="15"/>
      <c r="G75" s="44"/>
      <c r="H75" s="15">
        <v>191314</v>
      </c>
      <c r="I75" s="15"/>
      <c r="J75" s="15"/>
      <c r="K75" s="15"/>
      <c r="L75" s="53"/>
      <c r="M75" s="53"/>
      <c r="N75" s="44"/>
      <c r="O75" s="44"/>
      <c r="P75" s="44"/>
      <c r="Q75" s="27"/>
    </row>
    <row r="76" spans="1:17" s="28" customFormat="1" ht="15.75">
      <c r="A76" s="14" t="s">
        <v>100</v>
      </c>
      <c r="B76" s="15">
        <f t="shared" si="26"/>
        <v>5594.9</v>
      </c>
      <c r="C76" s="15"/>
      <c r="D76" s="15">
        <f t="shared" si="27"/>
        <v>-5594.9</v>
      </c>
      <c r="E76" s="15"/>
      <c r="F76" s="15">
        <v>5594.9</v>
      </c>
      <c r="G76" s="44"/>
      <c r="H76" s="15"/>
      <c r="I76" s="15"/>
      <c r="J76" s="15"/>
      <c r="K76" s="15"/>
      <c r="L76" s="44"/>
      <c r="M76" s="44"/>
      <c r="N76" s="44"/>
      <c r="O76" s="44"/>
      <c r="P76" s="44"/>
      <c r="Q76" s="27"/>
    </row>
    <row r="77" spans="1:17" s="23" customFormat="1" ht="19.5">
      <c r="A77" s="25" t="s">
        <v>33</v>
      </c>
      <c r="B77" s="11">
        <f>B79+B78</f>
        <v>1900</v>
      </c>
      <c r="C77" s="11">
        <f aca="true" t="shared" si="28" ref="C77:Q77">C79+C78</f>
        <v>0</v>
      </c>
      <c r="D77" s="11">
        <f t="shared" si="28"/>
        <v>-1900</v>
      </c>
      <c r="E77" s="11">
        <f t="shared" si="28"/>
        <v>0</v>
      </c>
      <c r="F77" s="11">
        <f t="shared" si="28"/>
        <v>0</v>
      </c>
      <c r="G77" s="11">
        <f t="shared" si="28"/>
        <v>0</v>
      </c>
      <c r="H77" s="11">
        <f t="shared" si="28"/>
        <v>0</v>
      </c>
      <c r="I77" s="11">
        <f t="shared" si="28"/>
        <v>0</v>
      </c>
      <c r="J77" s="11">
        <f t="shared" si="28"/>
        <v>0</v>
      </c>
      <c r="K77" s="11">
        <f t="shared" si="28"/>
        <v>0</v>
      </c>
      <c r="L77" s="11">
        <f t="shared" si="28"/>
        <v>0</v>
      </c>
      <c r="M77" s="11">
        <f t="shared" si="28"/>
        <v>0</v>
      </c>
      <c r="N77" s="11">
        <f t="shared" si="28"/>
        <v>1900</v>
      </c>
      <c r="O77" s="11">
        <f t="shared" si="28"/>
        <v>0</v>
      </c>
      <c r="P77" s="11">
        <f t="shared" si="28"/>
        <v>0</v>
      </c>
      <c r="Q77" s="11">
        <f t="shared" si="28"/>
        <v>0</v>
      </c>
    </row>
    <row r="78" spans="1:17" s="23" customFormat="1" ht="16.5" customHeight="1">
      <c r="A78" s="14" t="s">
        <v>81</v>
      </c>
      <c r="B78" s="15">
        <f>F78+H78+J78+L78+N78+P78</f>
        <v>1500</v>
      </c>
      <c r="C78" s="15">
        <f>G78+I78+K78+M78+O78+Q78</f>
        <v>0</v>
      </c>
      <c r="D78" s="15">
        <f t="shared" si="27"/>
        <v>-1500</v>
      </c>
      <c r="E78" s="15"/>
      <c r="F78" s="15"/>
      <c r="G78" s="15"/>
      <c r="H78" s="15"/>
      <c r="I78" s="15"/>
      <c r="J78" s="15"/>
      <c r="K78" s="15"/>
      <c r="L78" s="15"/>
      <c r="M78" s="15"/>
      <c r="N78" s="15">
        <v>1500</v>
      </c>
      <c r="O78" s="15"/>
      <c r="P78" s="15"/>
      <c r="Q78" s="11"/>
    </row>
    <row r="79" spans="1:17" s="17" customFormat="1" ht="31.5">
      <c r="A79" s="14" t="s">
        <v>101</v>
      </c>
      <c r="B79" s="15">
        <f>F79+H79+J79+L79+N79+P79</f>
        <v>400</v>
      </c>
      <c r="C79" s="15">
        <f>G79+I79+K79+M79+O79+Q79</f>
        <v>0</v>
      </c>
      <c r="D79" s="15">
        <f t="shared" si="27"/>
        <v>-400</v>
      </c>
      <c r="E79" s="15"/>
      <c r="F79" s="15"/>
      <c r="G79" s="15"/>
      <c r="H79" s="15"/>
      <c r="I79" s="15"/>
      <c r="J79" s="15"/>
      <c r="K79" s="15"/>
      <c r="L79" s="15"/>
      <c r="M79" s="15"/>
      <c r="N79" s="15">
        <v>400</v>
      </c>
      <c r="O79" s="15"/>
      <c r="P79" s="15"/>
      <c r="Q79" s="15"/>
    </row>
    <row r="80" spans="1:17" s="23" customFormat="1" ht="19.5">
      <c r="A80" s="25" t="s">
        <v>34</v>
      </c>
      <c r="B80" s="11">
        <f aca="true" t="shared" si="29" ref="B80:Q80">SUM(B81:B81)</f>
        <v>240</v>
      </c>
      <c r="C80" s="11">
        <f t="shared" si="29"/>
        <v>0</v>
      </c>
      <c r="D80" s="11">
        <f t="shared" si="29"/>
        <v>-240</v>
      </c>
      <c r="E80" s="11">
        <f t="shared" si="29"/>
        <v>0</v>
      </c>
      <c r="F80" s="11">
        <f t="shared" si="29"/>
        <v>0</v>
      </c>
      <c r="G80" s="11">
        <f t="shared" si="29"/>
        <v>0</v>
      </c>
      <c r="H80" s="11">
        <f t="shared" si="29"/>
        <v>0</v>
      </c>
      <c r="I80" s="11">
        <f t="shared" si="29"/>
        <v>0</v>
      </c>
      <c r="J80" s="11">
        <f t="shared" si="29"/>
        <v>0</v>
      </c>
      <c r="K80" s="11">
        <f t="shared" si="29"/>
        <v>0</v>
      </c>
      <c r="L80" s="11">
        <f t="shared" si="29"/>
        <v>0</v>
      </c>
      <c r="M80" s="11">
        <f t="shared" si="29"/>
        <v>0</v>
      </c>
      <c r="N80" s="11">
        <f t="shared" si="29"/>
        <v>240</v>
      </c>
      <c r="O80" s="11">
        <f t="shared" si="29"/>
        <v>0</v>
      </c>
      <c r="P80" s="11">
        <f t="shared" si="29"/>
        <v>0</v>
      </c>
      <c r="Q80" s="11">
        <f t="shared" si="29"/>
        <v>0</v>
      </c>
    </row>
    <row r="81" spans="1:17" s="17" customFormat="1" ht="31.5" customHeight="1">
      <c r="A81" s="14" t="s">
        <v>68</v>
      </c>
      <c r="B81" s="15">
        <f>F81+H81+J81+L81+N81+P81</f>
        <v>240</v>
      </c>
      <c r="C81" s="15">
        <f>G81+I81+K81+M81+O81+Q81</f>
        <v>0</v>
      </c>
      <c r="D81" s="15">
        <f t="shared" si="27"/>
        <v>-240</v>
      </c>
      <c r="E81" s="15"/>
      <c r="F81" s="15"/>
      <c r="G81" s="15"/>
      <c r="H81" s="15"/>
      <c r="I81" s="15"/>
      <c r="J81" s="15"/>
      <c r="K81" s="15"/>
      <c r="L81" s="15"/>
      <c r="M81" s="15"/>
      <c r="N81" s="15">
        <v>240</v>
      </c>
      <c r="O81" s="15"/>
      <c r="P81" s="15"/>
      <c r="Q81" s="16"/>
    </row>
    <row r="82" spans="1:17" s="36" customFormat="1" ht="19.5">
      <c r="A82" s="25" t="s">
        <v>35</v>
      </c>
      <c r="B82" s="11">
        <f>SUM(B83:B84)</f>
        <v>9578.27</v>
      </c>
      <c r="C82" s="11">
        <f aca="true" t="shared" si="30" ref="C82:P82">SUM(C83:C84)</f>
        <v>0</v>
      </c>
      <c r="D82" s="11">
        <f t="shared" si="30"/>
        <v>-9578.27</v>
      </c>
      <c r="E82" s="11">
        <f t="shared" si="30"/>
        <v>0</v>
      </c>
      <c r="F82" s="11">
        <f t="shared" si="30"/>
        <v>7778.27</v>
      </c>
      <c r="G82" s="11">
        <f t="shared" si="30"/>
        <v>0</v>
      </c>
      <c r="H82" s="11">
        <f t="shared" si="30"/>
        <v>0</v>
      </c>
      <c r="I82" s="11">
        <f t="shared" si="30"/>
        <v>0</v>
      </c>
      <c r="J82" s="11">
        <f t="shared" si="30"/>
        <v>0</v>
      </c>
      <c r="K82" s="11">
        <f t="shared" si="30"/>
        <v>0</v>
      </c>
      <c r="L82" s="11">
        <f t="shared" si="30"/>
        <v>0</v>
      </c>
      <c r="M82" s="11">
        <f t="shared" si="30"/>
        <v>0</v>
      </c>
      <c r="N82" s="11">
        <f t="shared" si="30"/>
        <v>1800</v>
      </c>
      <c r="O82" s="11">
        <f t="shared" si="30"/>
        <v>0</v>
      </c>
      <c r="P82" s="11">
        <f t="shared" si="30"/>
        <v>0</v>
      </c>
      <c r="Q82" s="11">
        <f>SUM(Q83:Q84)</f>
        <v>0</v>
      </c>
    </row>
    <row r="83" spans="1:21" s="37" customFormat="1" ht="19.5">
      <c r="A83" s="14" t="s">
        <v>80</v>
      </c>
      <c r="B83" s="15">
        <f>F83+H83+J83+L83+N83+P83</f>
        <v>7778.27</v>
      </c>
      <c r="C83" s="15">
        <f>G83+I83+K83+M83+O83+Q83</f>
        <v>0</v>
      </c>
      <c r="D83" s="15">
        <f t="shared" si="27"/>
        <v>-7778.27</v>
      </c>
      <c r="E83" s="15"/>
      <c r="F83" s="15">
        <v>7778.27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/>
      <c r="U83" s="37" t="s">
        <v>51</v>
      </c>
    </row>
    <row r="84" spans="1:22" s="17" customFormat="1" ht="20.25" customHeight="1">
      <c r="A84" s="14" t="s">
        <v>102</v>
      </c>
      <c r="B84" s="15">
        <f>F84+H84+J84+L84+N84+P84</f>
        <v>1800</v>
      </c>
      <c r="C84" s="15">
        <f>G84+I84+K84+M84+O84+Q84</f>
        <v>0</v>
      </c>
      <c r="D84" s="15">
        <f t="shared" si="27"/>
        <v>-1800</v>
      </c>
      <c r="E84" s="51"/>
      <c r="F84" s="15"/>
      <c r="G84" s="15"/>
      <c r="H84" s="15"/>
      <c r="I84" s="15"/>
      <c r="J84" s="15"/>
      <c r="K84" s="15"/>
      <c r="L84" s="15"/>
      <c r="M84" s="15"/>
      <c r="N84" s="15">
        <v>1800</v>
      </c>
      <c r="O84" s="15"/>
      <c r="P84" s="15"/>
      <c r="Q84" s="16"/>
      <c r="S84" s="45"/>
      <c r="T84" s="45"/>
      <c r="U84" s="45"/>
      <c r="V84" s="45"/>
    </row>
    <row r="85" spans="1:22" s="36" customFormat="1" ht="19.5">
      <c r="A85" s="25" t="s">
        <v>36</v>
      </c>
      <c r="B85" s="11">
        <f>B86+B88+B95+B104</f>
        <v>1896065</v>
      </c>
      <c r="C85" s="11">
        <f aca="true" t="shared" si="31" ref="C85:Q85">C86+C88+C95+C104</f>
        <v>0</v>
      </c>
      <c r="D85" s="11">
        <f t="shared" si="31"/>
        <v>-1896065</v>
      </c>
      <c r="E85" s="11">
        <f t="shared" si="31"/>
        <v>0</v>
      </c>
      <c r="F85" s="11">
        <f t="shared" si="31"/>
        <v>0</v>
      </c>
      <c r="G85" s="11">
        <f t="shared" si="31"/>
        <v>0</v>
      </c>
      <c r="H85" s="11">
        <f t="shared" si="31"/>
        <v>1770</v>
      </c>
      <c r="I85" s="11">
        <f t="shared" si="31"/>
        <v>0</v>
      </c>
      <c r="J85" s="11">
        <f t="shared" si="31"/>
        <v>0</v>
      </c>
      <c r="K85" s="11">
        <f t="shared" si="31"/>
        <v>0</v>
      </c>
      <c r="L85" s="11">
        <f t="shared" si="31"/>
        <v>0</v>
      </c>
      <c r="M85" s="11">
        <f t="shared" si="31"/>
        <v>0</v>
      </c>
      <c r="N85" s="11">
        <f t="shared" si="31"/>
        <v>1894295</v>
      </c>
      <c r="O85" s="11">
        <f t="shared" si="31"/>
        <v>0</v>
      </c>
      <c r="P85" s="11">
        <f t="shared" si="31"/>
        <v>0</v>
      </c>
      <c r="Q85" s="11">
        <f t="shared" si="31"/>
        <v>0</v>
      </c>
      <c r="S85" s="46"/>
      <c r="T85" s="46"/>
      <c r="U85" s="46"/>
      <c r="V85" s="46"/>
    </row>
    <row r="86" spans="1:17" s="21" customFormat="1" ht="19.5" customHeight="1">
      <c r="A86" s="12" t="s">
        <v>69</v>
      </c>
      <c r="B86" s="13">
        <f>SUM(B87:B87)</f>
        <v>3636</v>
      </c>
      <c r="C86" s="13">
        <f aca="true" t="shared" si="32" ref="C86:P86">SUM(C87:C87)</f>
        <v>0</v>
      </c>
      <c r="D86" s="13">
        <f t="shared" si="32"/>
        <v>-3636</v>
      </c>
      <c r="E86" s="13">
        <f t="shared" si="32"/>
        <v>0</v>
      </c>
      <c r="F86" s="13">
        <f t="shared" si="32"/>
        <v>0</v>
      </c>
      <c r="G86" s="13">
        <f t="shared" si="32"/>
        <v>0</v>
      </c>
      <c r="H86" s="13">
        <f t="shared" si="32"/>
        <v>0</v>
      </c>
      <c r="I86" s="13">
        <f t="shared" si="32"/>
        <v>0</v>
      </c>
      <c r="J86" s="13">
        <f t="shared" si="32"/>
        <v>0</v>
      </c>
      <c r="K86" s="13">
        <f t="shared" si="32"/>
        <v>0</v>
      </c>
      <c r="L86" s="13">
        <f t="shared" si="32"/>
        <v>0</v>
      </c>
      <c r="M86" s="13">
        <f t="shared" si="32"/>
        <v>0</v>
      </c>
      <c r="N86" s="13">
        <f t="shared" si="32"/>
        <v>3636</v>
      </c>
      <c r="O86" s="13">
        <f t="shared" si="32"/>
        <v>0</v>
      </c>
      <c r="P86" s="13">
        <f t="shared" si="32"/>
        <v>0</v>
      </c>
      <c r="Q86" s="47">
        <f>SUM(Q87:Q87)</f>
        <v>0</v>
      </c>
    </row>
    <row r="87" spans="1:17" s="17" customFormat="1" ht="15.75">
      <c r="A87" s="14" t="s">
        <v>70</v>
      </c>
      <c r="B87" s="15">
        <f>F87+H87+J87+L87+N87+P87</f>
        <v>3636</v>
      </c>
      <c r="C87" s="15">
        <f>G87+I87+K87+M87+O87+Q87</f>
        <v>0</v>
      </c>
      <c r="D87" s="15">
        <f aca="true" t="shared" si="33" ref="D87:D110">C87-B87</f>
        <v>-3636</v>
      </c>
      <c r="E87" s="15"/>
      <c r="F87" s="15"/>
      <c r="G87" s="15"/>
      <c r="H87" s="15"/>
      <c r="I87" s="15"/>
      <c r="J87" s="15"/>
      <c r="K87" s="15"/>
      <c r="L87" s="15"/>
      <c r="M87" s="15"/>
      <c r="N87" s="15">
        <v>3636</v>
      </c>
      <c r="O87" s="15"/>
      <c r="P87" s="15"/>
      <c r="Q87" s="16"/>
    </row>
    <row r="88" spans="1:17" s="21" customFormat="1" ht="19.5" customHeight="1">
      <c r="A88" s="12" t="s">
        <v>37</v>
      </c>
      <c r="B88" s="13">
        <f>SUM(B89:B94)</f>
        <v>1558800</v>
      </c>
      <c r="C88" s="13">
        <f aca="true" t="shared" si="34" ref="C88:Q88">SUM(C89:C94)</f>
        <v>0</v>
      </c>
      <c r="D88" s="13">
        <f t="shared" si="34"/>
        <v>-1558800</v>
      </c>
      <c r="E88" s="13">
        <f t="shared" si="34"/>
        <v>0</v>
      </c>
      <c r="F88" s="13">
        <f t="shared" si="34"/>
        <v>0</v>
      </c>
      <c r="G88" s="13">
        <f t="shared" si="34"/>
        <v>0</v>
      </c>
      <c r="H88" s="13">
        <f t="shared" si="34"/>
        <v>0</v>
      </c>
      <c r="I88" s="13">
        <f t="shared" si="34"/>
        <v>0</v>
      </c>
      <c r="J88" s="13">
        <f t="shared" si="34"/>
        <v>0</v>
      </c>
      <c r="K88" s="13">
        <f t="shared" si="34"/>
        <v>0</v>
      </c>
      <c r="L88" s="13">
        <f t="shared" si="34"/>
        <v>0</v>
      </c>
      <c r="M88" s="13">
        <f t="shared" si="34"/>
        <v>0</v>
      </c>
      <c r="N88" s="13">
        <f t="shared" si="34"/>
        <v>1558800</v>
      </c>
      <c r="O88" s="13">
        <f t="shared" si="34"/>
        <v>0</v>
      </c>
      <c r="P88" s="13">
        <f t="shared" si="34"/>
        <v>0</v>
      </c>
      <c r="Q88" s="13">
        <f t="shared" si="34"/>
        <v>0</v>
      </c>
    </row>
    <row r="89" spans="1:17" s="21" customFormat="1" ht="47.25">
      <c r="A89" s="14" t="s">
        <v>137</v>
      </c>
      <c r="B89" s="15">
        <f aca="true" t="shared" si="35" ref="B89:C94">F89+H89+J89+L89+N89+P89</f>
        <v>1530000</v>
      </c>
      <c r="C89" s="15">
        <f t="shared" si="35"/>
        <v>0</v>
      </c>
      <c r="D89" s="15">
        <f t="shared" si="33"/>
        <v>-1530000</v>
      </c>
      <c r="E89" s="15"/>
      <c r="F89" s="15"/>
      <c r="G89" s="15"/>
      <c r="H89" s="15"/>
      <c r="I89" s="15"/>
      <c r="J89" s="15"/>
      <c r="K89" s="15"/>
      <c r="L89" s="15"/>
      <c r="M89" s="15"/>
      <c r="N89" s="15">
        <v>1530000</v>
      </c>
      <c r="O89" s="15"/>
      <c r="P89" s="15"/>
      <c r="Q89" s="47"/>
    </row>
    <row r="90" spans="1:17" s="17" customFormat="1" ht="15.75" customHeight="1">
      <c r="A90" s="14" t="s">
        <v>71</v>
      </c>
      <c r="B90" s="15">
        <f t="shared" si="35"/>
        <v>7000</v>
      </c>
      <c r="C90" s="15">
        <f t="shared" si="35"/>
        <v>0</v>
      </c>
      <c r="D90" s="15">
        <f t="shared" si="33"/>
        <v>-7000</v>
      </c>
      <c r="E90" s="15"/>
      <c r="F90" s="15"/>
      <c r="G90" s="15"/>
      <c r="H90" s="15"/>
      <c r="I90" s="15"/>
      <c r="J90" s="15"/>
      <c r="K90" s="15"/>
      <c r="L90" s="15"/>
      <c r="M90" s="15"/>
      <c r="N90" s="15">
        <v>7000</v>
      </c>
      <c r="O90" s="15"/>
      <c r="P90" s="15"/>
      <c r="Q90" s="15"/>
    </row>
    <row r="91" spans="1:17" s="17" customFormat="1" ht="30" customHeight="1">
      <c r="A91" s="14" t="s">
        <v>72</v>
      </c>
      <c r="B91" s="15">
        <f t="shared" si="35"/>
        <v>4000</v>
      </c>
      <c r="C91" s="15">
        <f t="shared" si="35"/>
        <v>0</v>
      </c>
      <c r="D91" s="15">
        <f t="shared" si="33"/>
        <v>-4000</v>
      </c>
      <c r="E91" s="15"/>
      <c r="F91" s="15"/>
      <c r="G91" s="15"/>
      <c r="H91" s="15"/>
      <c r="I91" s="15"/>
      <c r="J91" s="15"/>
      <c r="K91" s="15"/>
      <c r="L91" s="15"/>
      <c r="M91" s="15"/>
      <c r="N91" s="15">
        <v>4000</v>
      </c>
      <c r="O91" s="15"/>
      <c r="P91" s="15"/>
      <c r="Q91" s="16"/>
    </row>
    <row r="92" spans="1:17" s="17" customFormat="1" ht="31.5">
      <c r="A92" s="14" t="s">
        <v>116</v>
      </c>
      <c r="B92" s="15">
        <f t="shared" si="35"/>
        <v>6900</v>
      </c>
      <c r="C92" s="15">
        <f t="shared" si="35"/>
        <v>0</v>
      </c>
      <c r="D92" s="15">
        <f t="shared" si="33"/>
        <v>-6900</v>
      </c>
      <c r="E92" s="15"/>
      <c r="F92" s="15"/>
      <c r="G92" s="15"/>
      <c r="H92" s="15"/>
      <c r="I92" s="15"/>
      <c r="J92" s="15"/>
      <c r="K92" s="15"/>
      <c r="L92" s="15"/>
      <c r="M92" s="15"/>
      <c r="N92" s="15">
        <v>6900</v>
      </c>
      <c r="O92" s="15"/>
      <c r="P92" s="15"/>
      <c r="Q92" s="16"/>
    </row>
    <row r="93" spans="1:17" s="17" customFormat="1" ht="15.75">
      <c r="A93" s="14" t="s">
        <v>117</v>
      </c>
      <c r="B93" s="15">
        <f t="shared" si="35"/>
        <v>2500</v>
      </c>
      <c r="C93" s="15">
        <f t="shared" si="35"/>
        <v>0</v>
      </c>
      <c r="D93" s="15">
        <f t="shared" si="33"/>
        <v>-2500</v>
      </c>
      <c r="E93" s="15"/>
      <c r="F93" s="15"/>
      <c r="G93" s="15"/>
      <c r="H93" s="15"/>
      <c r="I93" s="15"/>
      <c r="J93" s="15"/>
      <c r="K93" s="15"/>
      <c r="L93" s="15"/>
      <c r="M93" s="15"/>
      <c r="N93" s="15">
        <v>2500</v>
      </c>
      <c r="O93" s="15"/>
      <c r="P93" s="15"/>
      <c r="Q93" s="16"/>
    </row>
    <row r="94" spans="1:17" s="17" customFormat="1" ht="16.5" customHeight="1">
      <c r="A94" s="14" t="s">
        <v>122</v>
      </c>
      <c r="B94" s="15">
        <f t="shared" si="35"/>
        <v>8400</v>
      </c>
      <c r="C94" s="15">
        <f t="shared" si="35"/>
        <v>0</v>
      </c>
      <c r="D94" s="15">
        <f t="shared" si="33"/>
        <v>-8400</v>
      </c>
      <c r="E94" s="15"/>
      <c r="F94" s="15"/>
      <c r="G94" s="15"/>
      <c r="H94" s="15"/>
      <c r="I94" s="15"/>
      <c r="J94" s="15"/>
      <c r="K94" s="15"/>
      <c r="L94" s="15"/>
      <c r="M94" s="15"/>
      <c r="N94" s="15">
        <v>8400</v>
      </c>
      <c r="O94" s="15"/>
      <c r="P94" s="15"/>
      <c r="Q94" s="16"/>
    </row>
    <row r="95" spans="1:17" s="29" customFormat="1" ht="21" customHeight="1">
      <c r="A95" s="12" t="s">
        <v>103</v>
      </c>
      <c r="B95" s="13">
        <f>SUM(B96:B103)</f>
        <v>261314</v>
      </c>
      <c r="C95" s="13">
        <f aca="true" t="shared" si="36" ref="C95:Q95">SUM(C96:C103)</f>
        <v>0</v>
      </c>
      <c r="D95" s="13">
        <f t="shared" si="36"/>
        <v>-261314</v>
      </c>
      <c r="E95" s="13">
        <f t="shared" si="36"/>
        <v>0</v>
      </c>
      <c r="F95" s="13">
        <f t="shared" si="36"/>
        <v>0</v>
      </c>
      <c r="G95" s="13">
        <f t="shared" si="36"/>
        <v>0</v>
      </c>
      <c r="H95" s="13">
        <f t="shared" si="36"/>
        <v>0</v>
      </c>
      <c r="I95" s="13">
        <f t="shared" si="36"/>
        <v>0</v>
      </c>
      <c r="J95" s="13">
        <f t="shared" si="36"/>
        <v>0</v>
      </c>
      <c r="K95" s="13">
        <f t="shared" si="36"/>
        <v>0</v>
      </c>
      <c r="L95" s="13">
        <f t="shared" si="36"/>
        <v>0</v>
      </c>
      <c r="M95" s="13">
        <f t="shared" si="36"/>
        <v>0</v>
      </c>
      <c r="N95" s="13">
        <f t="shared" si="36"/>
        <v>261314</v>
      </c>
      <c r="O95" s="13">
        <f t="shared" si="36"/>
        <v>0</v>
      </c>
      <c r="P95" s="13">
        <f t="shared" si="36"/>
        <v>0</v>
      </c>
      <c r="Q95" s="13">
        <f t="shared" si="36"/>
        <v>0</v>
      </c>
    </row>
    <row r="96" spans="1:17" s="29" customFormat="1" ht="15.75">
      <c r="A96" s="14" t="s">
        <v>104</v>
      </c>
      <c r="B96" s="15">
        <f>F96+H96+J96+L96+N96+P96</f>
        <v>200000</v>
      </c>
      <c r="C96" s="15">
        <f>G96+I96+K96+M96+O96+Q96</f>
        <v>0</v>
      </c>
      <c r="D96" s="15">
        <f t="shared" si="33"/>
        <v>-200000</v>
      </c>
      <c r="E96" s="15"/>
      <c r="F96" s="15"/>
      <c r="G96" s="15"/>
      <c r="H96" s="15"/>
      <c r="I96" s="15"/>
      <c r="J96" s="15"/>
      <c r="K96" s="15"/>
      <c r="L96" s="15"/>
      <c r="M96" s="15"/>
      <c r="N96" s="15">
        <v>200000</v>
      </c>
      <c r="O96" s="15"/>
      <c r="P96" s="15"/>
      <c r="Q96" s="47"/>
    </row>
    <row r="97" spans="1:17" s="17" customFormat="1" ht="15.75">
      <c r="A97" s="14" t="s">
        <v>121</v>
      </c>
      <c r="B97" s="15">
        <f aca="true" t="shared" si="37" ref="B97:B103">F97+H97+J97+L97+N97+P97</f>
        <v>25681</v>
      </c>
      <c r="C97" s="15">
        <f aca="true" t="shared" si="38" ref="C97:C103">G97+I97+K97+M97+O97+Q97</f>
        <v>0</v>
      </c>
      <c r="D97" s="15">
        <f t="shared" si="33"/>
        <v>-25681</v>
      </c>
      <c r="E97" s="15"/>
      <c r="F97" s="15"/>
      <c r="G97" s="15"/>
      <c r="H97" s="15"/>
      <c r="I97" s="15"/>
      <c r="J97" s="15"/>
      <c r="K97" s="15"/>
      <c r="L97" s="15"/>
      <c r="M97" s="15"/>
      <c r="N97" s="15">
        <v>25681</v>
      </c>
      <c r="O97" s="15"/>
      <c r="P97" s="15"/>
      <c r="Q97" s="16"/>
    </row>
    <row r="98" spans="1:17" s="17" customFormat="1" ht="33" customHeight="1">
      <c r="A98" s="14" t="s">
        <v>111</v>
      </c>
      <c r="B98" s="15">
        <f t="shared" si="37"/>
        <v>17133</v>
      </c>
      <c r="C98" s="15">
        <f t="shared" si="38"/>
        <v>0</v>
      </c>
      <c r="D98" s="15">
        <f t="shared" si="33"/>
        <v>-17133</v>
      </c>
      <c r="E98" s="15"/>
      <c r="F98" s="15"/>
      <c r="G98" s="15"/>
      <c r="H98" s="15"/>
      <c r="I98" s="15"/>
      <c r="J98" s="15"/>
      <c r="K98" s="15"/>
      <c r="L98" s="15"/>
      <c r="M98" s="15"/>
      <c r="N98" s="15">
        <v>17133</v>
      </c>
      <c r="O98" s="15"/>
      <c r="P98" s="15"/>
      <c r="Q98" s="16"/>
    </row>
    <row r="99" spans="1:17" s="17" customFormat="1" ht="15.75">
      <c r="A99" s="14" t="s">
        <v>118</v>
      </c>
      <c r="B99" s="15">
        <f t="shared" si="37"/>
        <v>4000</v>
      </c>
      <c r="C99" s="15">
        <f t="shared" si="38"/>
        <v>0</v>
      </c>
      <c r="D99" s="15">
        <f t="shared" si="33"/>
        <v>-4000</v>
      </c>
      <c r="E99" s="15"/>
      <c r="F99" s="15"/>
      <c r="G99" s="15"/>
      <c r="H99" s="15"/>
      <c r="I99" s="15"/>
      <c r="J99" s="15"/>
      <c r="K99" s="15"/>
      <c r="L99" s="15"/>
      <c r="M99" s="15"/>
      <c r="N99" s="15">
        <v>4000</v>
      </c>
      <c r="O99" s="15"/>
      <c r="P99" s="15"/>
      <c r="Q99" s="16"/>
    </row>
    <row r="100" spans="1:17" s="17" customFormat="1" ht="15.75" customHeight="1">
      <c r="A100" s="14" t="s">
        <v>119</v>
      </c>
      <c r="B100" s="15">
        <f t="shared" si="37"/>
        <v>2000</v>
      </c>
      <c r="C100" s="15">
        <f t="shared" si="38"/>
        <v>0</v>
      </c>
      <c r="D100" s="15">
        <f t="shared" si="33"/>
        <v>-2000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>
        <v>2000</v>
      </c>
      <c r="O100" s="15"/>
      <c r="P100" s="15"/>
      <c r="Q100" s="16"/>
    </row>
    <row r="101" spans="1:17" s="17" customFormat="1" ht="31.5">
      <c r="A101" s="14" t="s">
        <v>112</v>
      </c>
      <c r="B101" s="15">
        <f t="shared" si="37"/>
        <v>6000</v>
      </c>
      <c r="C101" s="15">
        <f t="shared" si="38"/>
        <v>0</v>
      </c>
      <c r="D101" s="15">
        <f t="shared" si="33"/>
        <v>-6000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>
        <v>6000</v>
      </c>
      <c r="O101" s="15"/>
      <c r="P101" s="15"/>
      <c r="Q101" s="16"/>
    </row>
    <row r="102" spans="1:17" s="17" customFormat="1" ht="15.75">
      <c r="A102" s="14" t="s">
        <v>113</v>
      </c>
      <c r="B102" s="15">
        <f t="shared" si="37"/>
        <v>5000</v>
      </c>
      <c r="C102" s="15">
        <f t="shared" si="38"/>
        <v>0</v>
      </c>
      <c r="D102" s="15">
        <f t="shared" si="33"/>
        <v>-5000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>
        <v>5000</v>
      </c>
      <c r="O102" s="15"/>
      <c r="P102" s="15"/>
      <c r="Q102" s="16"/>
    </row>
    <row r="103" spans="1:17" s="17" customFormat="1" ht="36.75" customHeight="1">
      <c r="A103" s="14" t="s">
        <v>120</v>
      </c>
      <c r="B103" s="15">
        <f t="shared" si="37"/>
        <v>1500</v>
      </c>
      <c r="C103" s="15">
        <f t="shared" si="38"/>
        <v>0</v>
      </c>
      <c r="D103" s="15">
        <f t="shared" si="33"/>
        <v>-1500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1500</v>
      </c>
      <c r="O103" s="15"/>
      <c r="P103" s="15"/>
      <c r="Q103" s="16"/>
    </row>
    <row r="104" spans="1:17" s="29" customFormat="1" ht="18.75" customHeight="1">
      <c r="A104" s="57" t="s">
        <v>38</v>
      </c>
      <c r="B104" s="13">
        <f>SUM(B105:B110)</f>
        <v>72315</v>
      </c>
      <c r="C104" s="13">
        <f aca="true" t="shared" si="39" ref="C104:Q104">SUM(C105:C110)</f>
        <v>0</v>
      </c>
      <c r="D104" s="13">
        <f t="shared" si="39"/>
        <v>-72315</v>
      </c>
      <c r="E104" s="13">
        <f t="shared" si="39"/>
        <v>0</v>
      </c>
      <c r="F104" s="13">
        <f t="shared" si="39"/>
        <v>0</v>
      </c>
      <c r="G104" s="13">
        <f t="shared" si="39"/>
        <v>0</v>
      </c>
      <c r="H104" s="13">
        <f t="shared" si="39"/>
        <v>1770</v>
      </c>
      <c r="I104" s="13">
        <f t="shared" si="39"/>
        <v>0</v>
      </c>
      <c r="J104" s="13">
        <f t="shared" si="39"/>
        <v>0</v>
      </c>
      <c r="K104" s="13">
        <f t="shared" si="39"/>
        <v>0</v>
      </c>
      <c r="L104" s="13">
        <f t="shared" si="39"/>
        <v>0</v>
      </c>
      <c r="M104" s="13">
        <f t="shared" si="39"/>
        <v>0</v>
      </c>
      <c r="N104" s="13">
        <f t="shared" si="39"/>
        <v>70545</v>
      </c>
      <c r="O104" s="13">
        <f t="shared" si="39"/>
        <v>0</v>
      </c>
      <c r="P104" s="13">
        <f t="shared" si="39"/>
        <v>0</v>
      </c>
      <c r="Q104" s="13">
        <f t="shared" si="39"/>
        <v>0</v>
      </c>
    </row>
    <row r="105" spans="1:17" s="17" customFormat="1" ht="15.75">
      <c r="A105" s="48" t="s">
        <v>105</v>
      </c>
      <c r="B105" s="15">
        <f aca="true" t="shared" si="40" ref="B105:C110">F105+H105+J105+L105+N105+P105</f>
        <v>1770</v>
      </c>
      <c r="C105" s="15">
        <f t="shared" si="40"/>
        <v>0</v>
      </c>
      <c r="D105" s="15">
        <f t="shared" si="33"/>
        <v>-1770</v>
      </c>
      <c r="E105" s="15"/>
      <c r="F105" s="15"/>
      <c r="G105" s="15"/>
      <c r="H105" s="15">
        <v>1770</v>
      </c>
      <c r="I105" s="15"/>
      <c r="J105" s="15"/>
      <c r="K105" s="15"/>
      <c r="L105" s="15"/>
      <c r="M105" s="15"/>
      <c r="N105" s="15"/>
      <c r="O105" s="15"/>
      <c r="P105" s="15"/>
      <c r="Q105" s="16"/>
    </row>
    <row r="106" spans="1:17" s="17" customFormat="1" ht="15.75">
      <c r="A106" s="48" t="s">
        <v>106</v>
      </c>
      <c r="B106" s="15">
        <f t="shared" si="40"/>
        <v>1450</v>
      </c>
      <c r="C106" s="15">
        <f t="shared" si="40"/>
        <v>0</v>
      </c>
      <c r="D106" s="15">
        <f t="shared" si="33"/>
        <v>-1450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>
        <v>1450</v>
      </c>
      <c r="O106" s="15"/>
      <c r="P106" s="15"/>
      <c r="Q106" s="16"/>
    </row>
    <row r="107" spans="1:17" s="17" customFormat="1" ht="15.75">
      <c r="A107" s="48" t="s">
        <v>107</v>
      </c>
      <c r="B107" s="15">
        <f t="shared" si="40"/>
        <v>195</v>
      </c>
      <c r="C107" s="15">
        <f t="shared" si="40"/>
        <v>0</v>
      </c>
      <c r="D107" s="15">
        <f t="shared" si="33"/>
        <v>-195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>
        <v>195</v>
      </c>
      <c r="O107" s="15"/>
      <c r="P107" s="15"/>
      <c r="Q107" s="16"/>
    </row>
    <row r="108" spans="1:17" s="17" customFormat="1" ht="15.75">
      <c r="A108" s="14" t="s">
        <v>108</v>
      </c>
      <c r="B108" s="15">
        <f t="shared" si="40"/>
        <v>3500</v>
      </c>
      <c r="C108" s="15">
        <f t="shared" si="40"/>
        <v>0</v>
      </c>
      <c r="D108" s="15">
        <f t="shared" si="33"/>
        <v>-3500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>
        <v>3500</v>
      </c>
      <c r="O108" s="15"/>
      <c r="P108" s="15"/>
      <c r="Q108" s="16"/>
    </row>
    <row r="109" spans="1:17" s="17" customFormat="1" ht="15.75">
      <c r="A109" s="14" t="s">
        <v>109</v>
      </c>
      <c r="B109" s="15">
        <f t="shared" si="40"/>
        <v>63600</v>
      </c>
      <c r="C109" s="15">
        <f t="shared" si="40"/>
        <v>0</v>
      </c>
      <c r="D109" s="15">
        <f t="shared" si="33"/>
        <v>-63600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>
        <v>63600</v>
      </c>
      <c r="O109" s="15"/>
      <c r="P109" s="15"/>
      <c r="Q109" s="16"/>
    </row>
    <row r="110" spans="1:17" s="17" customFormat="1" ht="15.75">
      <c r="A110" s="14" t="s">
        <v>110</v>
      </c>
      <c r="B110" s="15">
        <f t="shared" si="40"/>
        <v>1800</v>
      </c>
      <c r="C110" s="15">
        <f t="shared" si="40"/>
        <v>0</v>
      </c>
      <c r="D110" s="15">
        <f t="shared" si="33"/>
        <v>-1800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1800</v>
      </c>
      <c r="O110" s="15"/>
      <c r="P110" s="15"/>
      <c r="Q110" s="16"/>
    </row>
    <row r="111" spans="1:17" s="23" customFormat="1" ht="19.5">
      <c r="A111" s="25" t="s">
        <v>39</v>
      </c>
      <c r="B111" s="11">
        <f>SUM(B112:B116)</f>
        <v>133300</v>
      </c>
      <c r="C111" s="11">
        <f aca="true" t="shared" si="41" ref="C111:Q111">SUM(C112:C116)</f>
        <v>0</v>
      </c>
      <c r="D111" s="11">
        <f t="shared" si="41"/>
        <v>-133300</v>
      </c>
      <c r="E111" s="11">
        <f t="shared" si="41"/>
        <v>0</v>
      </c>
      <c r="F111" s="11">
        <f t="shared" si="41"/>
        <v>0</v>
      </c>
      <c r="G111" s="11">
        <f t="shared" si="41"/>
        <v>0</v>
      </c>
      <c r="H111" s="11">
        <f t="shared" si="41"/>
        <v>0</v>
      </c>
      <c r="I111" s="11">
        <f t="shared" si="41"/>
        <v>0</v>
      </c>
      <c r="J111" s="11">
        <f t="shared" si="41"/>
        <v>0</v>
      </c>
      <c r="K111" s="11">
        <f t="shared" si="41"/>
        <v>0</v>
      </c>
      <c r="L111" s="11">
        <f t="shared" si="41"/>
        <v>0</v>
      </c>
      <c r="M111" s="11">
        <f t="shared" si="41"/>
        <v>0</v>
      </c>
      <c r="N111" s="11">
        <f t="shared" si="41"/>
        <v>133300</v>
      </c>
      <c r="O111" s="11">
        <f t="shared" si="41"/>
        <v>0</v>
      </c>
      <c r="P111" s="11">
        <f t="shared" si="41"/>
        <v>0</v>
      </c>
      <c r="Q111" s="11">
        <f t="shared" si="41"/>
        <v>0</v>
      </c>
    </row>
    <row r="112" spans="1:17" ht="34.5" customHeight="1">
      <c r="A112" s="16" t="s">
        <v>40</v>
      </c>
      <c r="B112" s="15">
        <f aca="true" t="shared" si="42" ref="B112:C116">F112+H112+J112+L112+N112</f>
        <v>98300</v>
      </c>
      <c r="C112" s="15">
        <f t="shared" si="42"/>
        <v>0</v>
      </c>
      <c r="D112" s="15">
        <f>C112-B112</f>
        <v>-98300</v>
      </c>
      <c r="E112" s="15" t="s">
        <v>41</v>
      </c>
      <c r="F112" s="30"/>
      <c r="G112" s="30"/>
      <c r="H112" s="30"/>
      <c r="I112" s="30"/>
      <c r="J112" s="30"/>
      <c r="K112" s="30"/>
      <c r="L112" s="30"/>
      <c r="M112" s="30"/>
      <c r="N112" s="31">
        <v>98300</v>
      </c>
      <c r="O112" s="31"/>
      <c r="P112" s="30"/>
      <c r="Q112" s="26"/>
    </row>
    <row r="113" spans="1:17" ht="31.5">
      <c r="A113" s="16" t="s">
        <v>133</v>
      </c>
      <c r="B113" s="15">
        <f t="shared" si="42"/>
        <v>30000</v>
      </c>
      <c r="C113" s="15">
        <f t="shared" si="42"/>
        <v>0</v>
      </c>
      <c r="D113" s="15">
        <f>C113-B113</f>
        <v>-30000</v>
      </c>
      <c r="E113" s="15"/>
      <c r="F113" s="30"/>
      <c r="G113" s="30"/>
      <c r="H113" s="30"/>
      <c r="I113" s="30"/>
      <c r="J113" s="30"/>
      <c r="K113" s="30"/>
      <c r="L113" s="30"/>
      <c r="M113" s="30"/>
      <c r="N113" s="31">
        <v>30000</v>
      </c>
      <c r="O113" s="31"/>
      <c r="P113" s="30"/>
      <c r="Q113" s="26"/>
    </row>
    <row r="114" spans="1:17" ht="19.5" customHeight="1">
      <c r="A114" s="16" t="s">
        <v>55</v>
      </c>
      <c r="B114" s="15">
        <f t="shared" si="42"/>
        <v>2000</v>
      </c>
      <c r="C114" s="15">
        <f t="shared" si="42"/>
        <v>0</v>
      </c>
      <c r="D114" s="15">
        <f>C114-B114</f>
        <v>-2000</v>
      </c>
      <c r="E114" s="15"/>
      <c r="F114" s="30"/>
      <c r="G114" s="30"/>
      <c r="H114" s="30"/>
      <c r="I114" s="30"/>
      <c r="J114" s="30"/>
      <c r="K114" s="30"/>
      <c r="L114" s="30"/>
      <c r="M114" s="30"/>
      <c r="N114" s="31">
        <v>2000</v>
      </c>
      <c r="O114" s="31"/>
      <c r="P114" s="30"/>
      <c r="Q114" s="26"/>
    </row>
    <row r="115" spans="1:17" s="17" customFormat="1" ht="31.5">
      <c r="A115" s="14" t="s">
        <v>74</v>
      </c>
      <c r="B115" s="15">
        <f t="shared" si="42"/>
        <v>1500</v>
      </c>
      <c r="C115" s="15">
        <f t="shared" si="42"/>
        <v>0</v>
      </c>
      <c r="D115" s="15">
        <f>C115-B115</f>
        <v>-1500</v>
      </c>
      <c r="E115" s="15"/>
      <c r="F115" s="30"/>
      <c r="G115" s="30"/>
      <c r="H115" s="30"/>
      <c r="I115" s="30"/>
      <c r="J115" s="30"/>
      <c r="K115" s="30"/>
      <c r="L115" s="30"/>
      <c r="M115" s="30"/>
      <c r="N115" s="31">
        <v>1500</v>
      </c>
      <c r="O115" s="31"/>
      <c r="P115" s="30"/>
      <c r="Q115" s="16"/>
    </row>
    <row r="116" spans="1:17" ht="17.25" customHeight="1">
      <c r="A116" s="14" t="s">
        <v>75</v>
      </c>
      <c r="B116" s="15">
        <f t="shared" si="42"/>
        <v>1500</v>
      </c>
      <c r="C116" s="15">
        <f t="shared" si="42"/>
        <v>0</v>
      </c>
      <c r="D116" s="15">
        <f>C116-B116</f>
        <v>-1500</v>
      </c>
      <c r="E116" s="15"/>
      <c r="F116" s="30"/>
      <c r="G116" s="30"/>
      <c r="H116" s="30"/>
      <c r="I116" s="30"/>
      <c r="J116" s="30"/>
      <c r="K116" s="30"/>
      <c r="L116" s="30"/>
      <c r="M116" s="30"/>
      <c r="N116" s="31">
        <v>1500</v>
      </c>
      <c r="O116" s="31"/>
      <c r="P116" s="30"/>
      <c r="Q116" s="26"/>
    </row>
    <row r="117" spans="1:17" s="23" customFormat="1" ht="19.5">
      <c r="A117" s="25" t="s">
        <v>42</v>
      </c>
      <c r="B117" s="11">
        <f>B118</f>
        <v>2702793</v>
      </c>
      <c r="C117" s="11">
        <f aca="true" t="shared" si="43" ref="C117:Q117">C118</f>
        <v>0</v>
      </c>
      <c r="D117" s="11">
        <f t="shared" si="43"/>
        <v>-2702793</v>
      </c>
      <c r="E117" s="11">
        <f t="shared" si="43"/>
        <v>0</v>
      </c>
      <c r="F117" s="11">
        <f t="shared" si="43"/>
        <v>0</v>
      </c>
      <c r="G117" s="11">
        <f t="shared" si="43"/>
        <v>0</v>
      </c>
      <c r="H117" s="11">
        <f t="shared" si="43"/>
        <v>0</v>
      </c>
      <c r="I117" s="11">
        <f t="shared" si="43"/>
        <v>0</v>
      </c>
      <c r="J117" s="11">
        <f t="shared" si="43"/>
        <v>0</v>
      </c>
      <c r="K117" s="11">
        <f t="shared" si="43"/>
        <v>0</v>
      </c>
      <c r="L117" s="11">
        <f t="shared" si="43"/>
        <v>0</v>
      </c>
      <c r="M117" s="11">
        <f t="shared" si="43"/>
        <v>0</v>
      </c>
      <c r="N117" s="11">
        <f t="shared" si="43"/>
        <v>2702793</v>
      </c>
      <c r="O117" s="11">
        <f t="shared" si="43"/>
        <v>0</v>
      </c>
      <c r="P117" s="11">
        <f t="shared" si="43"/>
        <v>0</v>
      </c>
      <c r="Q117" s="11">
        <f t="shared" si="43"/>
        <v>0</v>
      </c>
    </row>
    <row r="118" spans="1:17" s="17" customFormat="1" ht="15.75">
      <c r="A118" s="12" t="s">
        <v>43</v>
      </c>
      <c r="B118" s="13">
        <f>SUM(B119:B122)</f>
        <v>2702793</v>
      </c>
      <c r="C118" s="13">
        <f aca="true" t="shared" si="44" ref="C118:Q118">SUM(C119:C122)</f>
        <v>0</v>
      </c>
      <c r="D118" s="13">
        <f t="shared" si="44"/>
        <v>-2702793</v>
      </c>
      <c r="E118" s="13">
        <f t="shared" si="44"/>
        <v>0</v>
      </c>
      <c r="F118" s="13">
        <f t="shared" si="44"/>
        <v>0</v>
      </c>
      <c r="G118" s="13">
        <f t="shared" si="44"/>
        <v>0</v>
      </c>
      <c r="H118" s="13">
        <f t="shared" si="44"/>
        <v>0</v>
      </c>
      <c r="I118" s="13">
        <f t="shared" si="44"/>
        <v>0</v>
      </c>
      <c r="J118" s="13">
        <f t="shared" si="44"/>
        <v>0</v>
      </c>
      <c r="K118" s="13">
        <f t="shared" si="44"/>
        <v>0</v>
      </c>
      <c r="L118" s="13">
        <f t="shared" si="44"/>
        <v>0</v>
      </c>
      <c r="M118" s="13">
        <f t="shared" si="44"/>
        <v>0</v>
      </c>
      <c r="N118" s="13">
        <f t="shared" si="44"/>
        <v>2702793</v>
      </c>
      <c r="O118" s="13">
        <f t="shared" si="44"/>
        <v>0</v>
      </c>
      <c r="P118" s="13">
        <f t="shared" si="44"/>
        <v>0</v>
      </c>
      <c r="Q118" s="13">
        <f t="shared" si="44"/>
        <v>0</v>
      </c>
    </row>
    <row r="119" spans="1:17" s="17" customFormat="1" ht="31.5">
      <c r="A119" s="14" t="s">
        <v>73</v>
      </c>
      <c r="B119" s="15">
        <f aca="true" t="shared" si="45" ref="B119:C122">F119+H119+J119+L119+N119</f>
        <v>1793</v>
      </c>
      <c r="C119" s="15">
        <f t="shared" si="45"/>
        <v>0</v>
      </c>
      <c r="D119" s="15">
        <f>C119-B119</f>
        <v>-1793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>
        <v>1793</v>
      </c>
      <c r="O119" s="15"/>
      <c r="P119" s="15"/>
      <c r="Q119" s="16"/>
    </row>
    <row r="120" spans="1:17" s="17" customFormat="1" ht="31.5">
      <c r="A120" s="14" t="s">
        <v>134</v>
      </c>
      <c r="B120" s="15">
        <f t="shared" si="45"/>
        <v>212000</v>
      </c>
      <c r="C120" s="15">
        <f t="shared" si="45"/>
        <v>0</v>
      </c>
      <c r="D120" s="15">
        <f>C120-B120</f>
        <v>-212000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>
        <v>212000</v>
      </c>
      <c r="O120" s="15"/>
      <c r="P120" s="15"/>
      <c r="Q120" s="16"/>
    </row>
    <row r="121" spans="1:17" s="17" customFormat="1" ht="31.5">
      <c r="A121" s="14" t="s">
        <v>135</v>
      </c>
      <c r="B121" s="15">
        <f t="shared" si="45"/>
        <v>15000</v>
      </c>
      <c r="C121" s="15">
        <f t="shared" si="45"/>
        <v>0</v>
      </c>
      <c r="D121" s="15">
        <f>C121-B121</f>
        <v>-15000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>
        <v>15000</v>
      </c>
      <c r="O121" s="15"/>
      <c r="P121" s="15"/>
      <c r="Q121" s="16"/>
    </row>
    <row r="122" spans="1:17" s="17" customFormat="1" ht="31.5">
      <c r="A122" s="14" t="s">
        <v>136</v>
      </c>
      <c r="B122" s="15">
        <f t="shared" si="45"/>
        <v>2474000</v>
      </c>
      <c r="C122" s="15">
        <f t="shared" si="45"/>
        <v>0</v>
      </c>
      <c r="D122" s="15">
        <f>C122-B122</f>
        <v>-2474000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>
        <v>2474000</v>
      </c>
      <c r="O122" s="15"/>
      <c r="P122" s="15"/>
      <c r="Q122" s="16"/>
    </row>
    <row r="123" spans="1:17" s="38" customFormat="1" ht="15.75">
      <c r="A123" s="25" t="s">
        <v>29</v>
      </c>
      <c r="B123" s="11">
        <f>SUM(B124:B124)</f>
        <v>4330</v>
      </c>
      <c r="C123" s="11">
        <f aca="true" t="shared" si="46" ref="C123:Q123">SUM(C124:C124)</f>
        <v>0</v>
      </c>
      <c r="D123" s="11">
        <f t="shared" si="46"/>
        <v>-4330</v>
      </c>
      <c r="E123" s="11">
        <f t="shared" si="46"/>
        <v>0</v>
      </c>
      <c r="F123" s="11">
        <f t="shared" si="46"/>
        <v>0</v>
      </c>
      <c r="G123" s="11">
        <f t="shared" si="46"/>
        <v>0</v>
      </c>
      <c r="H123" s="11">
        <f t="shared" si="46"/>
        <v>0</v>
      </c>
      <c r="I123" s="11">
        <f t="shared" si="46"/>
        <v>0</v>
      </c>
      <c r="J123" s="11">
        <f t="shared" si="46"/>
        <v>0</v>
      </c>
      <c r="K123" s="11">
        <f t="shared" si="46"/>
        <v>0</v>
      </c>
      <c r="L123" s="11">
        <f t="shared" si="46"/>
        <v>0</v>
      </c>
      <c r="M123" s="11">
        <f t="shared" si="46"/>
        <v>0</v>
      </c>
      <c r="N123" s="11">
        <f t="shared" si="46"/>
        <v>4330</v>
      </c>
      <c r="O123" s="11">
        <f t="shared" si="46"/>
        <v>0</v>
      </c>
      <c r="P123" s="11">
        <f t="shared" si="46"/>
        <v>0</v>
      </c>
      <c r="Q123" s="11">
        <f t="shared" si="46"/>
        <v>0</v>
      </c>
    </row>
    <row r="124" spans="1:17" s="17" customFormat="1" ht="34.5" customHeight="1">
      <c r="A124" s="14" t="s">
        <v>66</v>
      </c>
      <c r="B124" s="15">
        <f>F124+H124+J124+L124+N124</f>
        <v>4330</v>
      </c>
      <c r="C124" s="15">
        <f>G124+I124+K124+M124+O124</f>
        <v>0</v>
      </c>
      <c r="D124" s="15">
        <f>C124-B124</f>
        <v>-4330</v>
      </c>
      <c r="E124" s="15" t="s">
        <v>44</v>
      </c>
      <c r="F124" s="15"/>
      <c r="G124" s="15"/>
      <c r="H124" s="15"/>
      <c r="I124" s="15"/>
      <c r="J124" s="15"/>
      <c r="K124" s="15"/>
      <c r="L124" s="15"/>
      <c r="M124" s="15"/>
      <c r="N124" s="15">
        <v>4330</v>
      </c>
      <c r="O124" s="15"/>
      <c r="P124" s="15"/>
      <c r="Q124" s="16"/>
    </row>
    <row r="125" spans="1:17" s="38" customFormat="1" ht="15.75">
      <c r="A125" s="25" t="s">
        <v>45</v>
      </c>
      <c r="B125" s="11">
        <f>F125+H125+J125+L125+N125</f>
        <v>23749</v>
      </c>
      <c r="C125" s="11">
        <f>G125+I125+K125+M125+O125</f>
        <v>0</v>
      </c>
      <c r="D125" s="11">
        <f>C125-B125</f>
        <v>-23749</v>
      </c>
      <c r="E125" s="11"/>
      <c r="F125" s="11"/>
      <c r="G125" s="11"/>
      <c r="H125" s="11"/>
      <c r="I125" s="11"/>
      <c r="J125" s="11"/>
      <c r="K125" s="11"/>
      <c r="L125" s="11">
        <v>23749</v>
      </c>
      <c r="M125" s="11"/>
      <c r="N125" s="11"/>
      <c r="O125" s="11"/>
      <c r="P125" s="11"/>
      <c r="Q125" s="18"/>
    </row>
    <row r="128" spans="1:5" ht="67.5" customHeight="1">
      <c r="A128" s="35" t="s">
        <v>46</v>
      </c>
      <c r="B128" s="13"/>
      <c r="C128" s="13" t="e">
        <f>#REF!+#REF!+C115+C116+C119+#REF!+#REF!+#REF!+#REF!+C120</f>
        <v>#REF!</v>
      </c>
      <c r="D128" s="13" t="e">
        <f>C128-B128</f>
        <v>#REF!</v>
      </c>
      <c r="E128" s="34" t="e">
        <f>C128/B128*100</f>
        <v>#REF!</v>
      </c>
    </row>
    <row r="129" spans="3:4" ht="15.75">
      <c r="C129" s="32"/>
      <c r="D129" s="33"/>
    </row>
  </sheetData>
  <sheetProtection/>
  <mergeCells count="16">
    <mergeCell ref="H3:P3"/>
    <mergeCell ref="H2:P2"/>
    <mergeCell ref="H4:P4"/>
    <mergeCell ref="H11:I11"/>
    <mergeCell ref="J11:K11"/>
    <mergeCell ref="L11:M11"/>
    <mergeCell ref="A5:Q5"/>
    <mergeCell ref="N11:O11"/>
    <mergeCell ref="P11:Q11"/>
    <mergeCell ref="A6:Q6"/>
    <mergeCell ref="A7:Q7"/>
    <mergeCell ref="A9:A12"/>
    <mergeCell ref="B9:D11"/>
    <mergeCell ref="E9:E11"/>
    <mergeCell ref="F9:Q10"/>
    <mergeCell ref="F11:G11"/>
  </mergeCells>
  <printOptions/>
  <pageMargins left="0.15748031496062992" right="0.15748031496062992" top="0.15748031496062992" bottom="0.15748031496062992" header="0.1968503937007874" footer="0.15748031496062992"/>
  <pageSetup fitToHeight="1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17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56.00390625" style="0" customWidth="1"/>
    <col min="2" max="2" width="13.125" style="0" customWidth="1"/>
    <col min="4" max="4" width="13.75390625" style="0" customWidth="1"/>
    <col min="5" max="7" width="0" style="0" hidden="1" customWidth="1"/>
    <col min="12" max="13" width="0" style="0" hidden="1" customWidth="1"/>
    <col min="14" max="14" width="11.25390625" style="0" customWidth="1"/>
    <col min="16" max="17" width="0" style="0" hidden="1" customWidth="1"/>
  </cols>
  <sheetData>
    <row r="4" spans="1:17" s="10" customFormat="1" ht="15.75" customHeight="1">
      <c r="A4" s="59" t="s">
        <v>4</v>
      </c>
      <c r="B4" s="59" t="s">
        <v>5</v>
      </c>
      <c r="C4" s="59"/>
      <c r="D4" s="59"/>
      <c r="E4" s="59" t="s">
        <v>6</v>
      </c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10" customFormat="1" ht="0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10" customFormat="1" ht="50.25" customHeight="1">
      <c r="A6" s="59"/>
      <c r="B6" s="59"/>
      <c r="C6" s="59"/>
      <c r="D6" s="59"/>
      <c r="E6" s="59"/>
      <c r="F6" s="59" t="s">
        <v>8</v>
      </c>
      <c r="G6" s="59"/>
      <c r="H6" s="59" t="s">
        <v>9</v>
      </c>
      <c r="I6" s="59"/>
      <c r="J6" s="59" t="s">
        <v>10</v>
      </c>
      <c r="K6" s="59"/>
      <c r="L6" s="59" t="s">
        <v>11</v>
      </c>
      <c r="M6" s="59"/>
      <c r="N6" s="59" t="s">
        <v>12</v>
      </c>
      <c r="O6" s="59"/>
      <c r="P6" s="59" t="s">
        <v>13</v>
      </c>
      <c r="Q6" s="59"/>
    </row>
    <row r="7" spans="1:17" s="10" customFormat="1" ht="35.25" customHeight="1" hidden="1">
      <c r="A7" s="59"/>
      <c r="B7" s="9" t="s">
        <v>14</v>
      </c>
      <c r="C7" s="9" t="s">
        <v>15</v>
      </c>
      <c r="D7" s="9" t="s">
        <v>47</v>
      </c>
      <c r="E7" s="20"/>
      <c r="F7" s="9" t="s">
        <v>14</v>
      </c>
      <c r="G7" s="9" t="s">
        <v>15</v>
      </c>
      <c r="H7" s="9" t="s">
        <v>14</v>
      </c>
      <c r="I7" s="9" t="s">
        <v>15</v>
      </c>
      <c r="J7" s="9" t="s">
        <v>14</v>
      </c>
      <c r="K7" s="9" t="s">
        <v>15</v>
      </c>
      <c r="L7" s="9" t="s">
        <v>14</v>
      </c>
      <c r="M7" s="9" t="s">
        <v>15</v>
      </c>
      <c r="N7" s="9" t="s">
        <v>14</v>
      </c>
      <c r="O7" s="9" t="s">
        <v>15</v>
      </c>
      <c r="P7" s="9" t="s">
        <v>14</v>
      </c>
      <c r="Q7" s="9" t="s">
        <v>15</v>
      </c>
    </row>
    <row r="8" spans="1:17" s="40" customFormat="1" ht="18" customHeight="1">
      <c r="A8" s="39" t="s">
        <v>16</v>
      </c>
      <c r="B8" s="11">
        <f aca="true" t="shared" si="0" ref="B8:Q8">B9+B18+B23+B33+B43+B47+B51+B61+B72+B75+B77+B112+B80+B106+B118+B120+B36</f>
        <v>218305.9</v>
      </c>
      <c r="C8" s="11">
        <f t="shared" si="0"/>
        <v>0</v>
      </c>
      <c r="D8" s="11">
        <f t="shared" si="0"/>
        <v>-218305.9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1875</v>
      </c>
      <c r="I8" s="11">
        <f t="shared" si="0"/>
        <v>0</v>
      </c>
      <c r="J8" s="11">
        <f t="shared" si="0"/>
        <v>330.9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216100</v>
      </c>
      <c r="O8" s="11">
        <f t="shared" si="0"/>
        <v>0</v>
      </c>
      <c r="P8" s="11">
        <f t="shared" si="0"/>
        <v>0</v>
      </c>
      <c r="Q8" s="11">
        <f t="shared" si="0"/>
        <v>0</v>
      </c>
    </row>
    <row r="9" spans="1:17" s="41" customFormat="1" ht="17.25" customHeight="1">
      <c r="A9" s="39" t="s">
        <v>17</v>
      </c>
      <c r="B9" s="11">
        <f>SUM(B10:B15)</f>
        <v>218305.9</v>
      </c>
      <c r="C9" s="11">
        <f aca="true" t="shared" si="1" ref="C9:Q9">SUM(C10:C15)</f>
        <v>0</v>
      </c>
      <c r="D9" s="11">
        <f t="shared" si="1"/>
        <v>-218305.9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1875</v>
      </c>
      <c r="I9" s="11">
        <f t="shared" si="1"/>
        <v>0</v>
      </c>
      <c r="J9" s="11">
        <f t="shared" si="1"/>
        <v>330.9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216100</v>
      </c>
      <c r="O9" s="11">
        <f t="shared" si="1"/>
        <v>0</v>
      </c>
      <c r="P9" s="11">
        <f t="shared" si="1"/>
        <v>0</v>
      </c>
      <c r="Q9" s="11">
        <f t="shared" si="1"/>
        <v>0</v>
      </c>
    </row>
    <row r="10" spans="1:17" s="8" customFormat="1" ht="19.5" customHeight="1">
      <c r="A10" s="14" t="s">
        <v>83</v>
      </c>
      <c r="B10" s="15">
        <f aca="true" t="shared" si="2" ref="B10:C14">F10+H10+J10+L10+N10+P10</f>
        <v>12500</v>
      </c>
      <c r="C10" s="15">
        <f t="shared" si="2"/>
        <v>0</v>
      </c>
      <c r="D10" s="15">
        <f>C10-B10</f>
        <v>-12500</v>
      </c>
      <c r="E10" s="13"/>
      <c r="F10" s="13"/>
      <c r="G10" s="13"/>
      <c r="H10" s="13"/>
      <c r="I10" s="13"/>
      <c r="J10" s="13"/>
      <c r="K10" s="13"/>
      <c r="L10" s="13"/>
      <c r="M10" s="13"/>
      <c r="N10" s="15">
        <v>12500</v>
      </c>
      <c r="O10" s="13"/>
      <c r="P10" s="13"/>
      <c r="Q10" s="13"/>
    </row>
    <row r="11" spans="1:17" s="8" customFormat="1" ht="19.5" customHeight="1">
      <c r="A11" s="14" t="s">
        <v>84</v>
      </c>
      <c r="B11" s="15">
        <f t="shared" si="2"/>
        <v>48900</v>
      </c>
      <c r="C11" s="15">
        <f t="shared" si="2"/>
        <v>0</v>
      </c>
      <c r="D11" s="15">
        <f>C11-B11</f>
        <v>-48900</v>
      </c>
      <c r="E11" s="13"/>
      <c r="F11" s="13"/>
      <c r="G11" s="13"/>
      <c r="H11" s="13"/>
      <c r="I11" s="13"/>
      <c r="J11" s="13"/>
      <c r="K11" s="13"/>
      <c r="L11" s="13"/>
      <c r="M11" s="13"/>
      <c r="N11" s="15">
        <v>48900</v>
      </c>
      <c r="O11" s="13"/>
      <c r="P11" s="13"/>
      <c r="Q11" s="13"/>
    </row>
    <row r="12" spans="1:17" s="8" customFormat="1" ht="19.5" customHeight="1">
      <c r="A12" s="14" t="s">
        <v>85</v>
      </c>
      <c r="B12" s="15">
        <f t="shared" si="2"/>
        <v>12100</v>
      </c>
      <c r="C12" s="15">
        <f t="shared" si="2"/>
        <v>0</v>
      </c>
      <c r="D12" s="15">
        <f>C12-B12</f>
        <v>-12100</v>
      </c>
      <c r="E12" s="13"/>
      <c r="F12" s="13"/>
      <c r="G12" s="13"/>
      <c r="H12" s="13"/>
      <c r="I12" s="13"/>
      <c r="J12" s="13"/>
      <c r="K12" s="13"/>
      <c r="L12" s="13"/>
      <c r="M12" s="13"/>
      <c r="N12" s="15">
        <v>12100</v>
      </c>
      <c r="O12" s="13"/>
      <c r="P12" s="13"/>
      <c r="Q12" s="13"/>
    </row>
    <row r="13" spans="1:17" s="8" customFormat="1" ht="19.5" customHeight="1">
      <c r="A13" s="14" t="s">
        <v>86</v>
      </c>
      <c r="B13" s="15">
        <f t="shared" si="2"/>
        <v>38000</v>
      </c>
      <c r="C13" s="15">
        <f t="shared" si="2"/>
        <v>0</v>
      </c>
      <c r="D13" s="15">
        <f>C13-B13</f>
        <v>-38000</v>
      </c>
      <c r="E13" s="13"/>
      <c r="F13" s="13"/>
      <c r="G13" s="13"/>
      <c r="H13" s="13"/>
      <c r="I13" s="13"/>
      <c r="J13" s="13"/>
      <c r="K13" s="13"/>
      <c r="L13" s="13"/>
      <c r="M13" s="13"/>
      <c r="N13" s="15">
        <v>38000</v>
      </c>
      <c r="O13" s="13"/>
      <c r="P13" s="13"/>
      <c r="Q13" s="13"/>
    </row>
    <row r="14" spans="1:17" s="17" customFormat="1" ht="31.5">
      <c r="A14" s="14" t="s">
        <v>89</v>
      </c>
      <c r="B14" s="15">
        <f>F14+H14+J14+L14+N14+P14</f>
        <v>4600</v>
      </c>
      <c r="C14" s="15">
        <f t="shared" si="2"/>
        <v>0</v>
      </c>
      <c r="D14" s="15">
        <f>C14-B14</f>
        <v>-4600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4600</v>
      </c>
      <c r="O14" s="15"/>
      <c r="P14" s="15"/>
      <c r="Q14" s="16"/>
    </row>
    <row r="15" spans="1:17" s="17" customFormat="1" ht="15.75">
      <c r="A15" s="12" t="s">
        <v>76</v>
      </c>
      <c r="B15" s="13">
        <f>SUM(B16:B17)</f>
        <v>102205.9</v>
      </c>
      <c r="C15" s="13">
        <f aca="true" t="shared" si="3" ref="C15:Q15">SUM(C16:C17)</f>
        <v>0</v>
      </c>
      <c r="D15" s="13">
        <f t="shared" si="3"/>
        <v>-102205.9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1875</v>
      </c>
      <c r="I15" s="13">
        <f t="shared" si="3"/>
        <v>0</v>
      </c>
      <c r="J15" s="13">
        <f t="shared" si="3"/>
        <v>330.9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100000</v>
      </c>
      <c r="O15" s="13">
        <f t="shared" si="3"/>
        <v>0</v>
      </c>
      <c r="P15" s="13">
        <f t="shared" si="3"/>
        <v>0</v>
      </c>
      <c r="Q15" s="13">
        <f t="shared" si="3"/>
        <v>0</v>
      </c>
    </row>
    <row r="16" spans="1:17" s="17" customFormat="1" ht="47.25">
      <c r="A16" s="49" t="s">
        <v>128</v>
      </c>
      <c r="B16" s="15">
        <f>F16+H16+J16+L16+N16+P16</f>
        <v>2205.9</v>
      </c>
      <c r="C16" s="15">
        <f>G16+I16+K16+M16+O16+Q16</f>
        <v>0</v>
      </c>
      <c r="D16" s="15">
        <f>C16-B16</f>
        <v>-2205.9</v>
      </c>
      <c r="E16" s="15"/>
      <c r="F16" s="15"/>
      <c r="G16" s="15"/>
      <c r="H16" s="15">
        <v>1875</v>
      </c>
      <c r="I16" s="15"/>
      <c r="J16" s="15">
        <v>330.9</v>
      </c>
      <c r="K16" s="15"/>
      <c r="L16" s="15"/>
      <c r="M16" s="15"/>
      <c r="N16" s="15"/>
      <c r="O16" s="15"/>
      <c r="P16" s="15"/>
      <c r="Q16" s="16"/>
    </row>
    <row r="17" spans="1:17" s="17" customFormat="1" ht="31.5">
      <c r="A17" s="14" t="s">
        <v>52</v>
      </c>
      <c r="B17" s="15">
        <f>F17+H17+J17+L17+N17+P17</f>
        <v>100000</v>
      </c>
      <c r="C17" s="15">
        <f>G17+I17+K17+M17+O17+Q17</f>
        <v>0</v>
      </c>
      <c r="D17" s="15">
        <f>C17-B17</f>
        <v>-100000</v>
      </c>
      <c r="E17" s="15"/>
      <c r="F17" s="15"/>
      <c r="G17" s="15"/>
      <c r="H17" s="15"/>
      <c r="I17" s="15"/>
      <c r="J17" s="15"/>
      <c r="K17" s="15"/>
      <c r="L17" s="15"/>
      <c r="M17" s="15"/>
      <c r="N17" s="15">
        <v>100000</v>
      </c>
      <c r="O17" s="15"/>
      <c r="P17" s="15"/>
      <c r="Q17" s="16"/>
    </row>
  </sheetData>
  <sheetProtection/>
  <mergeCells count="10">
    <mergeCell ref="A4:A7"/>
    <mergeCell ref="B4:D6"/>
    <mergeCell ref="E4:E6"/>
    <mergeCell ref="F4:Q5"/>
    <mergeCell ref="F6:G6"/>
    <mergeCell ref="H6:I6"/>
    <mergeCell ref="J6:K6"/>
    <mergeCell ref="L6:M6"/>
    <mergeCell ref="N6:O6"/>
    <mergeCell ref="P6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инвестиционного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Воронов Евгений Павлович</dc:creator>
  <cp:keywords/>
  <dc:description/>
  <cp:lastModifiedBy>Admin</cp:lastModifiedBy>
  <cp:lastPrinted>2011-02-11T09:42:36Z</cp:lastPrinted>
  <dcterms:created xsi:type="dcterms:W3CDTF">2009-10-09T04:57:29Z</dcterms:created>
  <dcterms:modified xsi:type="dcterms:W3CDTF">2011-03-05T11:58:10Z</dcterms:modified>
  <cp:category/>
  <cp:version/>
  <cp:contentType/>
  <cp:contentStatus/>
</cp:coreProperties>
</file>