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вод 2010 год" sheetId="1" r:id="rId1"/>
  </sheets>
  <definedNames>
    <definedName name="_xlnm.Print_Titles" localSheetId="0">'Свод 2010 год'!$9:$12</definedName>
    <definedName name="_xlnm.Print_Area" localSheetId="0">'Свод 2010 год'!$A$1:$P$281</definedName>
  </definedNames>
  <calcPr fullCalcOnLoad="1"/>
</workbook>
</file>

<file path=xl/sharedStrings.xml><?xml version="1.0" encoding="utf-8"?>
<sst xmlns="http://schemas.openxmlformats.org/spreadsheetml/2006/main" count="259" uniqueCount="236">
  <si>
    <t>Приложение №1</t>
  </si>
  <si>
    <t>ИНВЕСТИЦИОННАЯ ПРОГРАММА</t>
  </si>
  <si>
    <t xml:space="preserve">Октябрьского  района Ростовской области </t>
  </si>
  <si>
    <t>(тыс.руб.)</t>
  </si>
  <si>
    <t>Отрасли и направления финансирования</t>
  </si>
  <si>
    <t>Объем инвестиций, всего</t>
  </si>
  <si>
    <t>Примечание</t>
  </si>
  <si>
    <t xml:space="preserve">    Источники инвестиций</t>
  </si>
  <si>
    <t>Федеральный бюджет</t>
  </si>
  <si>
    <t>Областной бюджет</t>
  </si>
  <si>
    <t>Районный бюджет</t>
  </si>
  <si>
    <t>Фонд местного развития</t>
  </si>
  <si>
    <t>Средства предприятий</t>
  </si>
  <si>
    <t>Средства населения</t>
  </si>
  <si>
    <t>План</t>
  </si>
  <si>
    <t>Факт</t>
  </si>
  <si>
    <t>ОБЪЕМ ИНВЕСТИЦИЙ - ВСЕГО</t>
  </si>
  <si>
    <t>ГАЗИФИКАЦИЯ всего, в том числе</t>
  </si>
  <si>
    <t>Строительство газопроводов:</t>
  </si>
  <si>
    <t>Заказчик ОАО Газпром, подрядчик ОАО Краснодаргазстрой</t>
  </si>
  <si>
    <t>ВОДОСНАБЖЕНИЕ И ВОДООТВЕДЕНИЕ всего, в том числе</t>
  </si>
  <si>
    <t>Строительство и реконструкция водопроводных и канализационных сетей:</t>
  </si>
  <si>
    <t>Разработка ПСД:</t>
  </si>
  <si>
    <t>Капитальный ремонт гидротехнических сооружений:</t>
  </si>
  <si>
    <t>ЖИЛИЩНОЕ СТРОИТЕЛЬСТВО всего, в том числе</t>
  </si>
  <si>
    <t>Строительство жилья:</t>
  </si>
  <si>
    <t>ООО "Виброблок", Строительство 18-ти квартирного жилого дома с магазином, п.Каменоломни, ул.Крупской,59а (площадь 1620,9 м2)</t>
  </si>
  <si>
    <t>сдача в эксплуатацию в июле</t>
  </si>
  <si>
    <t xml:space="preserve">ООО "ДВА+": Строительство 30 кв. жилого дома в п.Каменоломни по ул.Энгельса (площадь 1458,5 м2) </t>
  </si>
  <si>
    <t>работы приостановлены, денежные средства на продолжение работ отсутствуют</t>
  </si>
  <si>
    <t>ООО "Строительное управление": Строительство 12 кв. жилого дома в п.Каменоломни по ул.Энгельса 47 а(площадь 505 м2)</t>
  </si>
  <si>
    <t>ООО "Горстройподрядчик" Строительство 40 кв. жилого  дома в п.Персиановский (площадь 1670 м2)</t>
  </si>
  <si>
    <t>ПСД на экспертизе</t>
  </si>
  <si>
    <t>Комплексная застройка жилых домов в п.Персивновский, разработка ПСД</t>
  </si>
  <si>
    <t>Комплексная застройка жилых домов в сл.Красюковской, разработка ПСД</t>
  </si>
  <si>
    <t>ведутся проектно-изыскательские и подготовительные работы</t>
  </si>
  <si>
    <t>Денежные средства ГУ "ГУРШ"</t>
  </si>
  <si>
    <t>Снос ветхого жилфонда (денежные средства ГУРШ)</t>
  </si>
  <si>
    <t>Обеспечение жилыми помещениями детей сирот, детей оставшихся без попечения родителей, а также детей находящихся под опекой</t>
  </si>
  <si>
    <t xml:space="preserve">Обеспечение жильем молодых семей по областной целевой программе "Обеспечение жильем молодых семей в Ростовской области" на 2006-2010 годы </t>
  </si>
  <si>
    <t>ЖИЛИЩНО-КОММУНАЛЬНОЕ ХОЗЯЙСТВО всего, в том числе</t>
  </si>
  <si>
    <t>ОБРАЗОВАНИЕ всего, в том числе</t>
  </si>
  <si>
    <t>Капитальный ремонт учреждений:</t>
  </si>
  <si>
    <t>заключен договор подряда, ведутся внутренние работы, фактически выполнено работ на 24123 т.р.</t>
  </si>
  <si>
    <t>Приобретение оборудования:</t>
  </si>
  <si>
    <t>Изготовление ПСД:</t>
  </si>
  <si>
    <t>КУЛЬТУРА всего, в том числе</t>
  </si>
  <si>
    <t>Капитальный ремонт учреждений культуры:</t>
  </si>
  <si>
    <t>Приобретение библиотечных фондов:</t>
  </si>
  <si>
    <t>Монтаж автоматической противопожарной сигнализации:</t>
  </si>
  <si>
    <t>Спорт и физическая культура:</t>
  </si>
  <si>
    <t>СОЦИАЛЬНАЯ СФЕРА всего, в том числе</t>
  </si>
  <si>
    <t>ЗДРАВООХРАНЕНИЕ всего, в том числе</t>
  </si>
  <si>
    <t>Приобретение оборудования, всего:</t>
  </si>
  <si>
    <t>Благоустройство дворовой территории:</t>
  </si>
  <si>
    <t>Приобретение коммунальной техники и оборудования для ЖКХ:</t>
  </si>
  <si>
    <t>Прочие объекты:</t>
  </si>
  <si>
    <t>ДОРОГИ всего, в том числе</t>
  </si>
  <si>
    <t>Капитальный ремонт, строительство:</t>
  </si>
  <si>
    <t>Заказчик Ростовоблстройзаказчик, подрядчик ООО "Мостройпроект"</t>
  </si>
  <si>
    <t>ЖЕЛЕЗНОДОРОЖНЫЙ ТРАНСПОРТ всего, в том числе</t>
  </si>
  <si>
    <t>АВТОМОБИЛЬНЫЙ ТРАНСПОРТ всего</t>
  </si>
  <si>
    <t>ведется ремонт гаража, отсыпана дорога</t>
  </si>
  <si>
    <t>СВЯЗЬ всего</t>
  </si>
  <si>
    <t>Текущий ремонт ОПС №1 Каменоломненского почтампа  (Почта России)</t>
  </si>
  <si>
    <t>Приобретение оборудования и автомобиля (Почта России)</t>
  </si>
  <si>
    <t>Капитальный ремонт линейных сооружений (Узел связи)</t>
  </si>
  <si>
    <t>идет плановое освоение денежных средств</t>
  </si>
  <si>
    <t>СЕЛЬСКОЕ ХОЗЯЙСТВО всего, в том числе</t>
  </si>
  <si>
    <t>ООО "Евродон": Увеличение производственной мощности промышленного комплекса по производству индейки до 31 тыс.тонн в год</t>
  </si>
  <si>
    <t>Идет плановое освоение инвестиций. Всего по проекту - 1 666 180,83 тыс.руб. в т.ч.                                                              2008г. - 93 478,0 тыс.руб.                                                                 2009г. - 1 572 702,8</t>
  </si>
  <si>
    <t>Приобретение жилья молодыми семьями (по отделу с/х)</t>
  </si>
  <si>
    <t>Приобретение скота:</t>
  </si>
  <si>
    <t>Строительство, реконструкция помещений:</t>
  </si>
  <si>
    <t>окончание строительства корпуса и ввод в эксплуатацию</t>
  </si>
  <si>
    <t>Приобретение техники:</t>
  </si>
  <si>
    <t>СПК "Персиановский": трактор, сеялка, культиватор, комбайн</t>
  </si>
  <si>
    <t>инвестиции запланированы на 2 кв</t>
  </si>
  <si>
    <t>приобретение трактора</t>
  </si>
  <si>
    <t>Агроландшафтная система земледелия:</t>
  </si>
  <si>
    <t xml:space="preserve"> - Посадка лесополос</t>
  </si>
  <si>
    <t xml:space="preserve"> - Культуртехнические работы</t>
  </si>
  <si>
    <t xml:space="preserve"> - Рубка уходные работы в лесополасах</t>
  </si>
  <si>
    <t xml:space="preserve"> - Посев многолетних трав</t>
  </si>
  <si>
    <t xml:space="preserve"> - Внесение минеральных удобрений</t>
  </si>
  <si>
    <t xml:space="preserve"> - Внесение органических удобрений</t>
  </si>
  <si>
    <t>ТОРГОВЛЯ, СФЕРА УСЛУГ</t>
  </si>
  <si>
    <t>ООО Агроторг-Ростов: строительство торгово-складского комплекса</t>
  </si>
  <si>
    <t>с организацией нет связи</t>
  </si>
  <si>
    <t>Гребенников С.А.: Строительство рынка "Казачий" на автомагистрали М4, 1005 км.</t>
  </si>
  <si>
    <t>ЗАО "Тандер" Строительство магазина "Магнит" в ст.Кривянской</t>
  </si>
  <si>
    <t>окончание строительства</t>
  </si>
  <si>
    <t>ООО "Антей МКН" приобретение торгового оборудования для магазина в п.Казачьи Лагери</t>
  </si>
  <si>
    <t>ООО "Восток-сервис": строительство складской базы с автомойкой и ремонтными боксами</t>
  </si>
  <si>
    <t>договор аренды земельного участка оформлен, денежные средства на разработку ПСД отсутствуют</t>
  </si>
  <si>
    <t>ИП Малов В.П.: приобретение оборудования для мотеля на 1003 км а/м "Дон", п. Красный Кут, Краснокутское поселение</t>
  </si>
  <si>
    <t>продолжение строительно-монтажных работ</t>
  </si>
  <si>
    <t>ООО "Кава ди пьетро": реконструкция гостиничного комплекса по ул.им.Крупской 47 п.Каменоломни</t>
  </si>
  <si>
    <t>возведение наружных стен</t>
  </si>
  <si>
    <t>приобретены льдогенератор, холодильник</t>
  </si>
  <si>
    <t>ООО "Меркурий" Строительство банно-прачечного комбината, п.Каменоломни</t>
  </si>
  <si>
    <t xml:space="preserve">Ведется разработка ПСД, проекта санитарно-защитной зоны, проведены геологические и геодезические работы </t>
  </si>
  <si>
    <t>Пройдена МВК, ведется разработка ПСД</t>
  </si>
  <si>
    <t>ПРОМЫШЛЕННОСТЬ всего, в том числе</t>
  </si>
  <si>
    <t>Строительство и приобретение оборудования:</t>
  </si>
  <si>
    <t xml:space="preserve">окончание СМР </t>
  </si>
  <si>
    <t>Проводится работа по переводу категории земельного участка (требуются дополнительные документы для Мин.имущества)</t>
  </si>
  <si>
    <t>ИП Ширяев В.В.: строительство производственной базы в п.Персиановском, Персиановское поселение</t>
  </si>
  <si>
    <t>ООО "МеталлДон": строительство комплекса по производству сэндвич-панелей, металлоконструкций и оцинкованию изделий из металла, приобретение оборудования, Краснолучское поселение</t>
  </si>
  <si>
    <t>идет плановое освоение инвестиций. Всего по проекту - 1 557 884,61 тыс.руб. в т.ч.                                                              2008г. - 464 496,0 тыс.руб.                                                       2009г. - 1 093 388,61 тыс.руб</t>
  </si>
  <si>
    <t>ПРОЧЕЕ СТРОИТЕЛЬСТВО И КАПИТАЛЬНЫЙ РЕМОНТ</t>
  </si>
  <si>
    <t>Строительство парка культуры и отдыха в п.Каменоломни, разработка ПСД</t>
  </si>
  <si>
    <t>Инвестор планирует выделить 300-400 тыс. руб. в сентябре 2009 года.</t>
  </si>
  <si>
    <t>Октябрьский филиал ОСБ №5410, в том числе</t>
  </si>
  <si>
    <t>Реконструкция наружных сетей энергоснабжения, техукрепленность административного здания ОСБ №5410</t>
  </si>
  <si>
    <t>Газификация ОКВКУ 5410/033 п.Новозарянский</t>
  </si>
  <si>
    <t>Отдел ЗАГС</t>
  </si>
  <si>
    <t>приобретение компьютнрного оборудования</t>
  </si>
  <si>
    <t>Инвестиции за счет средств фонда местного развития</t>
  </si>
  <si>
    <t xml:space="preserve">Капитальный ремонт жилого фонда:Субсидии на изготовление ПСД и предоставление управляющим организациям, ТСЖ либо жилищным кооперативам, организациям по обслуживанию жилищного фонда субсидий на капитальный ремонт многоквартирных домов (за счет средств переходящего остатка 2008 года) в т.ч. по поселениям </t>
  </si>
  <si>
    <t>Отклоне-ние</t>
  </si>
  <si>
    <t>ООО "Империя": Строительство пекарно-кондитерского комплекса</t>
  </si>
  <si>
    <t>ООО "Газстрой": Строительство АГЗС на автодороге "Магистраль "Дон" - п.Каменоломни" км 2+700 (лево)</t>
  </si>
  <si>
    <t>Водоснабжение ст. Кривянской</t>
  </si>
  <si>
    <t>Строительство межпоселкового водопровода к х. Калиновка и разводящих водопроводных сетей по х. Калиновка</t>
  </si>
  <si>
    <t xml:space="preserve">Водоснабжение х. Ягодинка </t>
  </si>
  <si>
    <t>Капитальный ремонт автодороги по ул. Жданова в ст. Кривянская</t>
  </si>
  <si>
    <t>Капитальный ремонт теплотрассы по ул. Московская в РТП Персиановское</t>
  </si>
  <si>
    <t>Предоставление субсидий управляющим организациям, ТСЖ либо жилищным кооперативам или иным специализированным потребительским кооперативам, организациям по обслуживанию жилищного фонда на проведение капитального ремонта многоквартирных домов и разработку и (или) изготовление ПСД (Каменоломненское городское поселение)</t>
  </si>
  <si>
    <t>Предоставление субсидий управляющим организациям, ТСЖ либо жилищным кооперативам или иным специализированным потребительским кооперативам, организациям по обслуживанию жилищного фонда на проведение капитального ремонта многоквартирных домов и разработку и (или) изготовление ПСД (Персиановское сельское поселение)</t>
  </si>
  <si>
    <t>Капитальный ремонт МОУ СОШ № 81, филиала МОУ СОШ № 82 п.Каменоломни</t>
  </si>
  <si>
    <t>Капитальный ремонт ДШИ п. Персиановский</t>
  </si>
  <si>
    <t>ООО "Криоген Дон": разработка ПСД на строительство завода по выпуску криогенной продукции</t>
  </si>
  <si>
    <t>Строительство водопроводных сетей по х.Новопавловка</t>
  </si>
  <si>
    <t xml:space="preserve">Реконструкция системы водоснабжения  п.Кадамовский </t>
  </si>
  <si>
    <t>Комплектование библиотечного фонда Межпоселенческой Центральной Библиотеки Октябрьского района</t>
  </si>
  <si>
    <t>Приобретение татами для дзюдо</t>
  </si>
  <si>
    <t>Приобретение штанги (5 шт.)</t>
  </si>
  <si>
    <t>Приобретение огнетушителей и пожарных щитов по МДОУ</t>
  </si>
  <si>
    <t>Приобретение огнетушителей по школам</t>
  </si>
  <si>
    <t>Приобретение огнетушителей по ДЮСШ</t>
  </si>
  <si>
    <t>Приобретение технических средств обучения по школам</t>
  </si>
  <si>
    <t>Приобретение учебно-наглядных пособий по школам</t>
  </si>
  <si>
    <t>Приобретение учебников</t>
  </si>
  <si>
    <t>МП Октябрьский Промтрансснаб: Разработка ПСД на газификацию предприятия</t>
  </si>
  <si>
    <t>МП Октябрьский Промтрансснаб: Ремонт площадки под стоянку автобусов</t>
  </si>
  <si>
    <t xml:space="preserve"> </t>
  </si>
  <si>
    <t xml:space="preserve">ООО "Владимирский карьер тугоплавких глин" (ОП "Маркинский кирпичный завод"): капитальный ремонт и модернизация оборудования                    </t>
  </si>
  <si>
    <t>Строительство индивидуального жилья                              (12700 кв.м.* 28,1тыс.руб.)</t>
  </si>
  <si>
    <t>ООО "РоЛайм": строительство центра семейного отдыха "Калинин Град" (х.Калинин)</t>
  </si>
  <si>
    <t>ОАО "Ленинградское" филиал "Кадамовский"</t>
  </si>
  <si>
    <t>ООО "Маркинская птицефабрика": реконструкция цехов</t>
  </si>
  <si>
    <t>ОАО "Ленинградское" филиал "Кадамовский": строительство коровника, СТФ</t>
  </si>
  <si>
    <t>ООО "Краснокутское": реконструкция зернохранилища, строительство метеостанции, весовой, хранилища д/техники</t>
  </si>
  <si>
    <t>ООО "Южная усадьба": реконструкция теплиц</t>
  </si>
  <si>
    <t>АКФХ "Донская степь": реконструкция ЗАВа</t>
  </si>
  <si>
    <t>ООО "Маркинская птицефабрика": приобретение с/х инвентаря</t>
  </si>
  <si>
    <t>АКФХ "Донская степь": комбайн</t>
  </si>
  <si>
    <t>ОАО "Ленинградское" филиал "Кадамовский": комбайн, зерноуборочные комплексы</t>
  </si>
  <si>
    <t>ООО "Учхоз "Донское": трактор, сеялка</t>
  </si>
  <si>
    <t>ООО "Урожай 92": глазировочная машина</t>
  </si>
  <si>
    <t>ООО "Заря Дона": трактор, сеялка, с/х инвентарь</t>
  </si>
  <si>
    <t>ООО "Андреевское": приобретение сельхозтехники</t>
  </si>
  <si>
    <t>ЗАО "ПФ Ильичевская племптицефабрика": сеялки, оборудование по газификации</t>
  </si>
  <si>
    <t>Приобретение медицинского оборудования за счет родовых сертификатов</t>
  </si>
  <si>
    <t>Приобретение оргтехники</t>
  </si>
  <si>
    <t>Приобретение медицинского оборудования для оснащения отделений</t>
  </si>
  <si>
    <t>Замена подводящего водопровода к х. Маркин (ГУРШ)</t>
  </si>
  <si>
    <t>Замена подводящего водовода и распределительных водопроводных сетей п. Интернациональный (ГУРШ)</t>
  </si>
  <si>
    <t>Реконструкция сетей водоснабжения по ул. Центральной, ул. Школьной и пер. от ул. Центральной (х. Красный Луч) (ГУРШ)</t>
  </si>
  <si>
    <t>Капитальный ремонт здания начальной школы№8 в х.Красный Луч, ул.Школьная 2 (ГУРШ)</t>
  </si>
  <si>
    <t>Капитальный ремонт здания начальной школы №42, расположенного в х.Новопавловка (ГУРШ)</t>
  </si>
  <si>
    <t>Капитальный ремонт ДК в х.КрасныйЛуч, ул.Центральная, 54 (ГУРШ)</t>
  </si>
  <si>
    <t>Строительство моста, расположенного в х.Новопавловка по ул.Центральная (ГУРШ)</t>
  </si>
  <si>
    <t>Капитальный ремонт здания конторы СПК им.Кирова (х.Красный Луч, ул.Центральная, 61) (ГУРШ)</t>
  </si>
  <si>
    <t>ИП Ширяев В.В.: строительство складского помещения в п.Новоперсиановском, Красюковское поселение</t>
  </si>
  <si>
    <t xml:space="preserve">ИП Мельникова: Строительство офиса и кафетерия по ул.Крупской 40а </t>
  </si>
  <si>
    <t xml:space="preserve">ИП Мельникова: Строительство магазина по пер.Шоссейный 7а </t>
  </si>
  <si>
    <t>ООО "Электрорусь": Приобретение основных фондов"</t>
  </si>
  <si>
    <t>ООО "У Вадима": Строительство аптеки в ст.Кривянской</t>
  </si>
  <si>
    <t>ООО "Акация": Строительство кафе в п.Интернациональный, ул.Харьковская, 55 "а"</t>
  </si>
  <si>
    <t>ИП Вершинина Т.Н.:Строительство остановочного комплекса с торговым павильоном в сл.Красюковской, ул.Горького, 166 "а"</t>
  </si>
  <si>
    <t>Монтаж автоматической противопожарной сигнализации</t>
  </si>
  <si>
    <t>Капитальный ремонт дорожного покрытия по ул. Клубная (от дома № 1 до дома № 47) в х. Киреевка Артемовского поселения</t>
  </si>
  <si>
    <t xml:space="preserve">Капитальный ремонт автодороги по ул. Красноармейская и соединительных переулков с ул. Победа Революции в х. Ильичевка Алексеевского поселения </t>
  </si>
  <si>
    <t>Капитальный ремонт дорожного покрытия подъездной дороги от п. Качкан к п. Новокадамово (начало в 200м. От учебного корпуса СХЛ-89, расположенного по адресу: п.Качкан ул.Молодежная, 2 конец возле жилого дома №24 по ул.Гагарина п.Новокадамово) Артемовского поселения</t>
  </si>
  <si>
    <t>Капитальный ремонт автодороги ул. Кириленко, ул.Алейникова х.Керчик - Савров, Керчикского поселения</t>
  </si>
  <si>
    <t>Капитальный ремонт автодороги по ул.Заречная в х.Заречный Коммунарского поселения</t>
  </si>
  <si>
    <t>Выборочный капитальный ремонт участка распределительного водопровода по ул.Мичурина в п.Верхнегрушевский</t>
  </si>
  <si>
    <t>Выборочный капитальный ремонт участка распределительного водопровода по ул.Молодежная в п.Верхнегрушевский</t>
  </si>
  <si>
    <t>Капитальный ремонт тротуара по ул.Железнодорожная в п.Интернациональный Краснокутского поселения</t>
  </si>
  <si>
    <t>Предоставление субсидий управляющим организациям, ТСЖ либо жилищным кооперативам или иным специализированным потребительским кооперативам, организациям по обслуживанию жилищного фонда на проведение капитального ремонта многоквартирных домов и разработку и (или) изготовление ПСД (Кривянское сельское поселение)</t>
  </si>
  <si>
    <t>Капитальный ремонт внутрипоселковой автодороги муниципального значения по ул. Речная х. Маркин Мокрологского поселения</t>
  </si>
  <si>
    <t>Капитальный ремонт автодороги по ул. Садовая х.Маркин</t>
  </si>
  <si>
    <t>Предоставление субсидий управляющим организациям, ТСЖ либо жилищным кооперативам или иным специализированным потребительским кооперативам, организациям по обслуживанию жилищного фонда на проведение капитального ремонта многоквартирных домов и разработку и (или) изготовление ПСД (Мокрологское сельское поселение)</t>
  </si>
  <si>
    <t>Выборочный капитальный ремонт участка теплотрассы от ТК 5 п.Персиановский</t>
  </si>
  <si>
    <t>Выборочный капитальный ремонт участка теплотрассы до жилого дома по ул.Мира 1, п.Персиановский</t>
  </si>
  <si>
    <t>ООО "Родина": комбайн</t>
  </si>
  <si>
    <t>ООО "Луговое": комбайн, камаз, сельхоз техника</t>
  </si>
  <si>
    <t>Агропредприятие "Бессергеневское"</t>
  </si>
  <si>
    <t>СПК "Равнинный": трактор, сельхоз техника</t>
  </si>
  <si>
    <t>СПК им.Кирова</t>
  </si>
  <si>
    <t>ООО "Крон": Строительство нефтеперерабатывающего завода (мини-НПЗ)</t>
  </si>
  <si>
    <t>ООО "Кундрат": Реконструкция мельничного комплекса</t>
  </si>
  <si>
    <t>ООО "НПП Агросфера": Строительство зернохранилища</t>
  </si>
  <si>
    <t>ИП Шиленков О.А.: Размещение европавильона для услуг грузового и легкового шиномонтажа, магазина по продаже автомобильной электроники на автодороге М-4 "Дон", 998 км</t>
  </si>
  <si>
    <t>ООО "Максимум": строительство цеха по производству макулатуры в бумагу в п.Интернациональный</t>
  </si>
  <si>
    <t>ООО "Ростовская инвестиционная компания": Строительство завода по производству бесшовных металлических труб.</t>
  </si>
  <si>
    <t>Шишов Ю.Е. Строительство энергоремонтного предприятия в х.Заречный по ул.Промышленной</t>
  </si>
  <si>
    <t>ИП Курбацкая З.А.: Строительство административного здания, п.Интернациональный</t>
  </si>
  <si>
    <t>на 2010 год</t>
  </si>
  <si>
    <t>к Постановлению Администрации Октябрьского района</t>
  </si>
  <si>
    <t>ИП Яцкова Л.А.: Реконструкция помещения ФАПа под кондитерский цех малой мощности в х.Красный Кут по ул.Калинина 2-а</t>
  </si>
  <si>
    <t>ООО "Лукойл-Нижневолжскнефтепродукт": Реконструкция стационарной АЗС под АЗС "Олимпийского комплекса"</t>
  </si>
  <si>
    <t>ЗАО "РН-Ростовнефтепродукт": Строительство автозаправочного комплекса (кафе, гостиницы, стоянки, станции технического обслуживания)</t>
  </si>
  <si>
    <r>
      <t xml:space="preserve">Замена электрических сетей 0,4 кВ - 3,91 км; Замена на большую мощность ТП №2 - 160 кВА, ТП№738-100кВА - </t>
    </r>
    <r>
      <rPr>
        <b/>
        <sz val="12"/>
        <rFont val="Times New Roman"/>
        <family val="1"/>
      </rPr>
      <t xml:space="preserve">х.Костиков; </t>
    </r>
    <r>
      <rPr>
        <sz val="12"/>
        <rFont val="Times New Roman"/>
        <family val="1"/>
      </rPr>
      <t xml:space="preserve">Замена электрических сетей 0,4 кВ - 5,59км. 10кВ - 0,24 км; Замена ТП№217 - 160кВа, ТП№718 - 160 кВа; Установка дополнительной ТП по ул.Транспортная - 63кВ - </t>
    </r>
    <r>
      <rPr>
        <b/>
        <sz val="12"/>
        <rFont val="Times New Roman"/>
        <family val="1"/>
      </rPr>
      <t xml:space="preserve">х.Маркин; </t>
    </r>
    <r>
      <rPr>
        <sz val="12"/>
        <rFont val="Times New Roman"/>
        <family val="1"/>
      </rPr>
      <t xml:space="preserve">Замена ТП№370 по ул.Школьная-160кВа, Замена линий электропередач-0,87км - </t>
    </r>
    <r>
      <rPr>
        <b/>
        <sz val="12"/>
        <rFont val="Times New Roman"/>
        <family val="1"/>
      </rPr>
      <t xml:space="preserve">х.Мокрый Лог; </t>
    </r>
    <r>
      <rPr>
        <sz val="12"/>
        <rFont val="Times New Roman"/>
        <family val="1"/>
      </rPr>
      <t xml:space="preserve">Замена ТП№375 по ул.Речная-100кВа; Замена линий электропередач 1,79км. - </t>
    </r>
    <r>
      <rPr>
        <b/>
        <sz val="12"/>
        <rFont val="Times New Roman"/>
        <family val="1"/>
      </rPr>
      <t>х.Мокрый Керчик.</t>
    </r>
  </si>
  <si>
    <t>ООО "Электрорусь": Строительство магазина смешанных товаров по пер.Садовому 13в"</t>
  </si>
  <si>
    <t>ИП Михайлов В.И.: строительство растворо-бетонного узла, вспомогательных и складских помещений</t>
  </si>
  <si>
    <t>Дон ГАУ: Приобретение основных средств и установка противопожарной сигнализации</t>
  </si>
  <si>
    <t>ООО "Агропредприятие Бессергеневское": Разработка ПСД и строительство санпропускника СТФ</t>
  </si>
  <si>
    <t>ООО "Бизон": Разработка ПСД на строительство логистического центра</t>
  </si>
  <si>
    <t>ООО "Донская Нива": приобретение посевного комплекса</t>
  </si>
  <si>
    <t>Станция Каменоломни. Пост ЭЦ. Монтаж охранно-пожарной сигнализации и установка автоматического пожаротушения</t>
  </si>
  <si>
    <t>МП "Водоканал": приобретение техники (УАЗ 3909)</t>
  </si>
  <si>
    <t>ООО "Коммунальщик": приобретение техники (спецмашина по вывозу ТБО)</t>
  </si>
  <si>
    <t>Каменоломненское поселение: приобретение техники</t>
  </si>
  <si>
    <t>Бессергеневское поселение: приобретение техники</t>
  </si>
  <si>
    <t>Коммунарское поселение: приобретение техники</t>
  </si>
  <si>
    <t>Мокрологское поселение: приобретение техники</t>
  </si>
  <si>
    <t>Персиановское поселение: приобретение техники</t>
  </si>
  <si>
    <t>Красюковское поселение: приобретение техники</t>
  </si>
  <si>
    <t>Кривянское поселение: приобретение техники</t>
  </si>
  <si>
    <t>Реконструкция ВЛ 0,4 кВ и ТП 6/0,4 кВ в х.Красный Кут</t>
  </si>
  <si>
    <t>Разработка ПСД на реконструкцию ВЛ 6 кВ от ПС Ш41</t>
  </si>
  <si>
    <t>Разработка ПСД на реконструкцию ВЛ 0,4 кВ в ст.Кривянской</t>
  </si>
  <si>
    <t>№ 70 от 25.02.2010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</si>
</sst>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#,##0.00_р_."/>
    <numFmt numFmtId="179" formatCode="_-* #,##0.0_р_._-;\-* #,##0.0_р_._-;_-* &quot;-&quot;?_р_._-;_-@_-"/>
    <numFmt numFmtId="180" formatCode="#,##0.0_р_.;\-#,##0.0_р_."/>
    <numFmt numFmtId="181" formatCode="#,##0_р_."/>
    <numFmt numFmtId="182" formatCode="#,##0.000_р_."/>
    <numFmt numFmtId="183" formatCode="#,##0.0000_р_."/>
    <numFmt numFmtId="184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15"/>
      <color indexed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5"/>
      <color indexed="10"/>
      <name val="Times New Roman"/>
      <family val="1"/>
    </font>
    <font>
      <sz val="15"/>
      <name val="Times New Roman"/>
      <family val="1"/>
    </font>
    <font>
      <b/>
      <i/>
      <u val="single"/>
      <sz val="12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/>
    </xf>
    <xf numFmtId="165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8" fontId="6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65" fontId="16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180" fontId="13" fillId="0" borderId="1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8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Y281"/>
  <sheetViews>
    <sheetView tabSelected="1" view="pageBreakPreview" zoomScale="70" zoomScaleNormal="70" zoomScaleSheetLayoutView="70" workbookViewId="0" topLeftCell="A1">
      <pane xSplit="5" ySplit="14" topLeftCell="F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5" sqref="A5:Q5"/>
    </sheetView>
  </sheetViews>
  <sheetFormatPr defaultColWidth="9.00390625" defaultRowHeight="12.75"/>
  <cols>
    <col min="1" max="1" width="56.125" style="1" customWidth="1"/>
    <col min="2" max="2" width="14.75390625" style="2" customWidth="1"/>
    <col min="3" max="3" width="14.25390625" style="2" hidden="1" customWidth="1"/>
    <col min="4" max="4" width="15.875" style="2" hidden="1" customWidth="1"/>
    <col min="5" max="5" width="0.6171875" style="2" hidden="1" customWidth="1"/>
    <col min="6" max="6" width="18.00390625" style="2" customWidth="1"/>
    <col min="7" max="7" width="12.75390625" style="2" hidden="1" customWidth="1"/>
    <col min="8" max="8" width="15.875" style="2" customWidth="1"/>
    <col min="9" max="9" width="12.625" style="2" hidden="1" customWidth="1"/>
    <col min="10" max="10" width="13.75390625" style="2" customWidth="1"/>
    <col min="11" max="11" width="11.00390625" style="2" hidden="1" customWidth="1"/>
    <col min="12" max="12" width="14.75390625" style="2" customWidth="1"/>
    <col min="13" max="13" width="10.75390625" style="2" hidden="1" customWidth="1"/>
    <col min="14" max="14" width="16.625" style="2" customWidth="1"/>
    <col min="15" max="15" width="14.75390625" style="2" hidden="1" customWidth="1"/>
    <col min="16" max="16" width="15.625" style="2" customWidth="1"/>
    <col min="17" max="17" width="12.625" style="3" hidden="1" customWidth="1"/>
    <col min="18" max="16384" width="9.125" style="2" customWidth="1"/>
  </cols>
  <sheetData>
    <row r="2" spans="10:16" ht="15.75">
      <c r="J2" s="67" t="s">
        <v>0</v>
      </c>
      <c r="K2" s="67"/>
      <c r="L2" s="67"/>
      <c r="M2" s="67"/>
      <c r="N2" s="67"/>
      <c r="O2" s="67"/>
      <c r="P2" s="67"/>
    </row>
    <row r="3" spans="10:16" ht="15.75">
      <c r="J3" s="67" t="s">
        <v>211</v>
      </c>
      <c r="K3" s="67"/>
      <c r="L3" s="67"/>
      <c r="M3" s="67"/>
      <c r="N3" s="67"/>
      <c r="O3" s="67"/>
      <c r="P3" s="67"/>
    </row>
    <row r="4" spans="10:16" ht="15.75">
      <c r="J4" s="67" t="s">
        <v>235</v>
      </c>
      <c r="K4" s="67"/>
      <c r="L4" s="67"/>
      <c r="M4" s="67"/>
      <c r="N4" s="67"/>
      <c r="O4" s="67"/>
      <c r="P4" s="67"/>
    </row>
    <row r="5" spans="1:17" s="4" customFormat="1" ht="18.7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4" customFormat="1" ht="18.75" customHeight="1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4" customFormat="1" ht="18.75" customHeight="1">
      <c r="A7" s="65" t="s">
        <v>210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4" customFormat="1" ht="15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 t="s">
        <v>3</v>
      </c>
      <c r="Q8" s="8"/>
    </row>
    <row r="9" spans="1:17" s="10" customFormat="1" ht="15.75" customHeight="1">
      <c r="A9" s="66" t="s">
        <v>4</v>
      </c>
      <c r="B9" s="66" t="s">
        <v>5</v>
      </c>
      <c r="C9" s="66"/>
      <c r="D9" s="66"/>
      <c r="E9" s="66" t="s">
        <v>6</v>
      </c>
      <c r="F9" s="66" t="s">
        <v>7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s="10" customFormat="1" ht="0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s="10" customFormat="1" ht="50.25" customHeight="1">
      <c r="A11" s="66"/>
      <c r="B11" s="66"/>
      <c r="C11" s="66"/>
      <c r="D11" s="66"/>
      <c r="E11" s="66"/>
      <c r="F11" s="66" t="s">
        <v>8</v>
      </c>
      <c r="G11" s="66"/>
      <c r="H11" s="66" t="s">
        <v>9</v>
      </c>
      <c r="I11" s="66"/>
      <c r="J11" s="66" t="s">
        <v>10</v>
      </c>
      <c r="K11" s="66"/>
      <c r="L11" s="66" t="s">
        <v>11</v>
      </c>
      <c r="M11" s="66"/>
      <c r="N11" s="66" t="s">
        <v>12</v>
      </c>
      <c r="O11" s="66"/>
      <c r="P11" s="66" t="s">
        <v>13</v>
      </c>
      <c r="Q11" s="66"/>
    </row>
    <row r="12" spans="1:17" s="10" customFormat="1" ht="35.25" customHeight="1" hidden="1">
      <c r="A12" s="66"/>
      <c r="B12" s="9" t="s">
        <v>14</v>
      </c>
      <c r="C12" s="9" t="s">
        <v>15</v>
      </c>
      <c r="D12" s="9" t="s">
        <v>120</v>
      </c>
      <c r="E12" s="21"/>
      <c r="F12" s="9" t="s">
        <v>14</v>
      </c>
      <c r="G12" s="9" t="s">
        <v>15</v>
      </c>
      <c r="H12" s="9" t="s">
        <v>14</v>
      </c>
      <c r="I12" s="9" t="s">
        <v>15</v>
      </c>
      <c r="J12" s="9" t="s">
        <v>14</v>
      </c>
      <c r="K12" s="9" t="s">
        <v>15</v>
      </c>
      <c r="L12" s="9" t="s">
        <v>14</v>
      </c>
      <c r="M12" s="9" t="s">
        <v>15</v>
      </c>
      <c r="N12" s="9" t="s">
        <v>14</v>
      </c>
      <c r="O12" s="9" t="s">
        <v>15</v>
      </c>
      <c r="P12" s="9" t="s">
        <v>14</v>
      </c>
      <c r="Q12" s="9" t="s">
        <v>15</v>
      </c>
    </row>
    <row r="13" spans="1:17" s="10" customFormat="1" ht="210" customHeight="1" hidden="1">
      <c r="A13" s="9"/>
      <c r="B13" s="9"/>
      <c r="C13" s="11" t="e">
        <f>C14/B14*100</f>
        <v>#REF!</v>
      </c>
      <c r="D13" s="9"/>
      <c r="E13" s="21"/>
      <c r="F13" s="9"/>
      <c r="G13" s="11" t="e">
        <f>G14/$C$14*100</f>
        <v>#REF!</v>
      </c>
      <c r="H13" s="9"/>
      <c r="I13" s="11" t="e">
        <f>I14/$C$14*100</f>
        <v>#REF!</v>
      </c>
      <c r="J13" s="9"/>
      <c r="K13" s="11" t="e">
        <f>K14/$C$14*100</f>
        <v>#REF!</v>
      </c>
      <c r="L13" s="9"/>
      <c r="M13" s="11" t="e">
        <f>M14/$C$14*100</f>
        <v>#REF!</v>
      </c>
      <c r="N13" s="9"/>
      <c r="O13" s="11" t="e">
        <f>O14/$C$14*100</f>
        <v>#REF!</v>
      </c>
      <c r="P13" s="9"/>
      <c r="Q13" s="11" t="e">
        <f>Q14/$C$14*100</f>
        <v>#REF!</v>
      </c>
    </row>
    <row r="14" spans="1:17" s="48" customFormat="1" ht="18.75">
      <c r="A14" s="47" t="s">
        <v>16</v>
      </c>
      <c r="B14" s="12">
        <f aca="true" t="shared" si="0" ref="B14:P14">B15+B18+B34+B46+B67+B91+B115+B120+B133+B176+B190+B192+B195+B257+B199+B271+B236+B276+B279+B281</f>
        <v>5928575.3</v>
      </c>
      <c r="C14" s="12" t="e">
        <f t="shared" si="0"/>
        <v>#REF!</v>
      </c>
      <c r="D14" s="12" t="e">
        <f t="shared" si="0"/>
        <v>#REF!</v>
      </c>
      <c r="E14" s="12" t="e">
        <f t="shared" si="0"/>
        <v>#VALUE!</v>
      </c>
      <c r="F14" s="12">
        <f t="shared" si="0"/>
        <v>141912.08</v>
      </c>
      <c r="G14" s="12">
        <f t="shared" si="0"/>
        <v>0</v>
      </c>
      <c r="H14" s="12">
        <f t="shared" si="0"/>
        <v>132494.94</v>
      </c>
      <c r="I14" s="12">
        <f t="shared" si="0"/>
        <v>0</v>
      </c>
      <c r="J14" s="12">
        <f t="shared" si="0"/>
        <v>26614.65</v>
      </c>
      <c r="K14" s="12">
        <f t="shared" si="0"/>
        <v>0</v>
      </c>
      <c r="L14" s="12">
        <f t="shared" si="0"/>
        <v>18641.8</v>
      </c>
      <c r="M14" s="12">
        <f t="shared" si="0"/>
        <v>0</v>
      </c>
      <c r="N14" s="12">
        <f t="shared" si="0"/>
        <v>5245697.5</v>
      </c>
      <c r="O14" s="12">
        <f t="shared" si="0"/>
        <v>0</v>
      </c>
      <c r="P14" s="12">
        <f t="shared" si="0"/>
        <v>363214.33</v>
      </c>
      <c r="Q14" s="12" t="e">
        <f>Q15+Q18+Q34+#REF!+Q46+Q67+Q91+Q115+Q120+Q133+Q176+Q190+Q192+Q195+Q257+Q199+Q271+Q236+Q276+Q279+Q281</f>
        <v>#REF!</v>
      </c>
    </row>
    <row r="15" spans="1:17" s="49" customFormat="1" ht="23.25" customHeight="1" hidden="1">
      <c r="A15" s="47" t="s">
        <v>17</v>
      </c>
      <c r="B15" s="12">
        <f>B16</f>
        <v>0</v>
      </c>
      <c r="C15" s="12">
        <f>C16</f>
        <v>0</v>
      </c>
      <c r="D15" s="12">
        <f aca="true" t="shared" si="1" ref="D15:D45">C15-B15</f>
        <v>0</v>
      </c>
      <c r="E15" s="12"/>
      <c r="F15" s="12">
        <f aca="true" t="shared" si="2" ref="F15:Q15">F16</f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</row>
    <row r="16" spans="1:17" s="8" customFormat="1" ht="19.5" customHeight="1" hidden="1">
      <c r="A16" s="13" t="s">
        <v>18</v>
      </c>
      <c r="B16" s="14">
        <f>SUM(B17)</f>
        <v>0</v>
      </c>
      <c r="C16" s="14">
        <f aca="true" t="shared" si="3" ref="C16:P16">SUM(C17)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 t="shared" si="3"/>
        <v>0</v>
      </c>
      <c r="P16" s="14">
        <f t="shared" si="3"/>
        <v>0</v>
      </c>
      <c r="Q16" s="14">
        <f>SUM(Q17:Q17)</f>
        <v>0</v>
      </c>
    </row>
    <row r="17" spans="1:17" s="18" customFormat="1" ht="18" customHeight="1" hidden="1">
      <c r="A17" s="17"/>
      <c r="B17" s="16">
        <f>F17+H17+J17+L17+N17+P17</f>
        <v>0</v>
      </c>
      <c r="C17" s="16">
        <f>G17+I17+K17+M17+O17+Q17</f>
        <v>0</v>
      </c>
      <c r="D17" s="16">
        <f t="shared" si="1"/>
        <v>0</v>
      </c>
      <c r="E17" s="16" t="s">
        <v>19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s="50" customFormat="1" ht="31.5">
      <c r="A18" s="12" t="s">
        <v>20</v>
      </c>
      <c r="B18" s="12">
        <f>B19+B30+B32</f>
        <v>102216.2</v>
      </c>
      <c r="C18" s="12">
        <f>C19+C30+C32</f>
        <v>0</v>
      </c>
      <c r="D18" s="12">
        <f t="shared" si="1"/>
        <v>-102216.2</v>
      </c>
      <c r="E18" s="12"/>
      <c r="F18" s="12">
        <f aca="true" t="shared" si="4" ref="F18:Q18">F19+F30+F32</f>
        <v>40100</v>
      </c>
      <c r="G18" s="12">
        <f t="shared" si="4"/>
        <v>0</v>
      </c>
      <c r="H18" s="12">
        <f t="shared" si="4"/>
        <v>52922.9</v>
      </c>
      <c r="I18" s="12">
        <f t="shared" si="4"/>
        <v>0</v>
      </c>
      <c r="J18" s="12">
        <f t="shared" si="4"/>
        <v>9193.300000000001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</row>
    <row r="19" spans="1:17" s="8" customFormat="1" ht="36" customHeight="1">
      <c r="A19" s="13" t="s">
        <v>21</v>
      </c>
      <c r="B19" s="14">
        <f>SUM(B20:B29)</f>
        <v>102216.2</v>
      </c>
      <c r="C19" s="14">
        <f aca="true" t="shared" si="5" ref="C19:P19">SUM(C20:C29)</f>
        <v>0</v>
      </c>
      <c r="D19" s="14">
        <f t="shared" si="5"/>
        <v>-100756.4</v>
      </c>
      <c r="E19" s="14">
        <f t="shared" si="5"/>
        <v>0</v>
      </c>
      <c r="F19" s="14">
        <f t="shared" si="5"/>
        <v>40100</v>
      </c>
      <c r="G19" s="14">
        <f t="shared" si="5"/>
        <v>0</v>
      </c>
      <c r="H19" s="14">
        <f t="shared" si="5"/>
        <v>52922.9</v>
      </c>
      <c r="I19" s="14">
        <f t="shared" si="5"/>
        <v>0</v>
      </c>
      <c r="J19" s="14">
        <f t="shared" si="5"/>
        <v>9193.300000000001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5"/>
        <v>0</v>
      </c>
      <c r="O19" s="14">
        <f t="shared" si="5"/>
        <v>0</v>
      </c>
      <c r="P19" s="14">
        <f t="shared" si="5"/>
        <v>0</v>
      </c>
      <c r="Q19" s="14">
        <f>SUM(Q20:Q29)</f>
        <v>0</v>
      </c>
    </row>
    <row r="20" spans="1:17" s="18" customFormat="1" ht="20.25" customHeight="1">
      <c r="A20" s="15" t="s">
        <v>123</v>
      </c>
      <c r="B20" s="16">
        <f aca="true" t="shared" si="6" ref="B20:B29">F20+H20+J20+L20+N20+P20</f>
        <v>48830.6</v>
      </c>
      <c r="C20" s="16">
        <f aca="true" t="shared" si="7" ref="C20:C29">G20+I20+K20+M20+O20+Q20</f>
        <v>0</v>
      </c>
      <c r="D20" s="16">
        <f t="shared" si="1"/>
        <v>-48830.6</v>
      </c>
      <c r="E20" s="16"/>
      <c r="F20" s="16"/>
      <c r="G20" s="16"/>
      <c r="H20" s="16">
        <v>41603.7</v>
      </c>
      <c r="I20" s="16"/>
      <c r="J20" s="16">
        <v>7226.9</v>
      </c>
      <c r="K20" s="16"/>
      <c r="L20" s="16"/>
      <c r="M20" s="16"/>
      <c r="N20" s="16"/>
      <c r="O20" s="16"/>
      <c r="P20" s="16"/>
      <c r="Q20" s="17"/>
    </row>
    <row r="21" spans="1:17" s="18" customFormat="1" ht="53.25" customHeight="1">
      <c r="A21" s="15" t="s">
        <v>188</v>
      </c>
      <c r="B21" s="16">
        <f t="shared" si="6"/>
        <v>699.9</v>
      </c>
      <c r="C21" s="16"/>
      <c r="D21" s="16"/>
      <c r="E21" s="16"/>
      <c r="F21" s="16"/>
      <c r="G21" s="16"/>
      <c r="H21" s="16">
        <v>596.3</v>
      </c>
      <c r="I21" s="16"/>
      <c r="J21" s="16">
        <v>103.6</v>
      </c>
      <c r="K21" s="16"/>
      <c r="L21" s="16"/>
      <c r="M21" s="16"/>
      <c r="N21" s="16"/>
      <c r="O21" s="16"/>
      <c r="P21" s="16"/>
      <c r="Q21" s="17"/>
    </row>
    <row r="22" spans="1:17" s="18" customFormat="1" ht="57.75" customHeight="1">
      <c r="A22" s="15" t="s">
        <v>189</v>
      </c>
      <c r="B22" s="16">
        <f t="shared" si="6"/>
        <v>759.9</v>
      </c>
      <c r="C22" s="16"/>
      <c r="D22" s="16"/>
      <c r="E22" s="16"/>
      <c r="F22" s="16"/>
      <c r="G22" s="16"/>
      <c r="H22" s="16">
        <v>647.4</v>
      </c>
      <c r="I22" s="16"/>
      <c r="J22" s="16">
        <v>112.5</v>
      </c>
      <c r="K22" s="16"/>
      <c r="L22" s="16"/>
      <c r="M22" s="16"/>
      <c r="N22" s="16"/>
      <c r="O22" s="16"/>
      <c r="P22" s="16"/>
      <c r="Q22" s="17"/>
    </row>
    <row r="23" spans="1:17" s="18" customFormat="1" ht="48.75" customHeight="1">
      <c r="A23" s="15" t="s">
        <v>124</v>
      </c>
      <c r="B23" s="16">
        <f t="shared" si="6"/>
        <v>3914.7000000000003</v>
      </c>
      <c r="C23" s="16">
        <f t="shared" si="7"/>
        <v>0</v>
      </c>
      <c r="D23" s="16">
        <f t="shared" si="1"/>
        <v>-3914.7000000000003</v>
      </c>
      <c r="E23" s="16"/>
      <c r="F23" s="16"/>
      <c r="G23" s="16"/>
      <c r="H23" s="16">
        <v>3335.3</v>
      </c>
      <c r="I23" s="16"/>
      <c r="J23" s="16">
        <v>579.4</v>
      </c>
      <c r="K23" s="16"/>
      <c r="L23" s="16"/>
      <c r="M23" s="16"/>
      <c r="N23" s="16"/>
      <c r="O23" s="16"/>
      <c r="P23" s="16"/>
      <c r="Q23" s="17"/>
    </row>
    <row r="24" spans="1:17" s="18" customFormat="1" ht="33.75" customHeight="1">
      <c r="A24" s="15" t="s">
        <v>133</v>
      </c>
      <c r="B24" s="16">
        <f t="shared" si="6"/>
        <v>3307.1</v>
      </c>
      <c r="C24" s="16">
        <f t="shared" si="7"/>
        <v>0</v>
      </c>
      <c r="D24" s="16">
        <f t="shared" si="1"/>
        <v>-3307.1</v>
      </c>
      <c r="E24" s="16"/>
      <c r="F24" s="16"/>
      <c r="G24" s="16"/>
      <c r="H24" s="16">
        <v>2817.6</v>
      </c>
      <c r="I24" s="16"/>
      <c r="J24" s="16">
        <v>489.5</v>
      </c>
      <c r="K24" s="16"/>
      <c r="L24" s="16"/>
      <c r="M24" s="16"/>
      <c r="N24" s="16"/>
      <c r="O24" s="16"/>
      <c r="P24" s="16"/>
      <c r="Q24" s="17"/>
    </row>
    <row r="25" spans="1:17" s="18" customFormat="1" ht="20.25" customHeight="1">
      <c r="A25" s="15" t="s">
        <v>125</v>
      </c>
      <c r="B25" s="16">
        <f t="shared" si="6"/>
        <v>3599.3999999999996</v>
      </c>
      <c r="C25" s="16">
        <f t="shared" si="7"/>
        <v>0</v>
      </c>
      <c r="D25" s="16">
        <f t="shared" si="1"/>
        <v>-3599.3999999999996</v>
      </c>
      <c r="E25" s="16"/>
      <c r="F25" s="16"/>
      <c r="G25" s="16"/>
      <c r="H25" s="16">
        <v>3066.7</v>
      </c>
      <c r="I25" s="16"/>
      <c r="J25" s="16">
        <v>532.7</v>
      </c>
      <c r="K25" s="16"/>
      <c r="L25" s="16"/>
      <c r="M25" s="16"/>
      <c r="N25" s="16"/>
      <c r="O25" s="16"/>
      <c r="P25" s="16"/>
      <c r="Q25" s="17"/>
    </row>
    <row r="26" spans="1:17" s="18" customFormat="1" ht="36.75" customHeight="1">
      <c r="A26" s="61" t="s">
        <v>134</v>
      </c>
      <c r="B26" s="16">
        <f>F26+H26+J26+L26+N26+P26</f>
        <v>1004.5999999999999</v>
      </c>
      <c r="C26" s="16">
        <f>G26+I26+K26+M26+O26+Q26</f>
        <v>0</v>
      </c>
      <c r="D26" s="16">
        <f>C26-B26</f>
        <v>-1004.5999999999999</v>
      </c>
      <c r="E26" s="16"/>
      <c r="F26" s="16"/>
      <c r="G26" s="16"/>
      <c r="H26" s="16">
        <v>855.9</v>
      </c>
      <c r="I26" s="16"/>
      <c r="J26" s="16">
        <v>148.7</v>
      </c>
      <c r="K26" s="16"/>
      <c r="L26" s="16"/>
      <c r="M26" s="16"/>
      <c r="N26" s="16"/>
      <c r="O26" s="16"/>
      <c r="P26" s="16"/>
      <c r="Q26" s="17"/>
    </row>
    <row r="27" spans="1:17" s="18" customFormat="1" ht="50.25" customHeight="1">
      <c r="A27" s="61" t="s">
        <v>169</v>
      </c>
      <c r="B27" s="16">
        <f t="shared" si="6"/>
        <v>11412.2</v>
      </c>
      <c r="C27" s="16">
        <f t="shared" si="7"/>
        <v>0</v>
      </c>
      <c r="D27" s="16">
        <f t="shared" si="1"/>
        <v>-11412.2</v>
      </c>
      <c r="E27" s="16"/>
      <c r="F27" s="16">
        <v>11412.2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</row>
    <row r="28" spans="1:17" s="18" customFormat="1" ht="37.5" customHeight="1">
      <c r="A28" s="61" t="s">
        <v>168</v>
      </c>
      <c r="B28" s="16">
        <f t="shared" si="6"/>
        <v>20558.8</v>
      </c>
      <c r="C28" s="16">
        <f t="shared" si="7"/>
        <v>0</v>
      </c>
      <c r="D28" s="16">
        <f t="shared" si="1"/>
        <v>-20558.8</v>
      </c>
      <c r="E28" s="16"/>
      <c r="F28" s="16">
        <v>20558.8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1:17" s="18" customFormat="1" ht="37.5" customHeight="1">
      <c r="A29" s="61" t="s">
        <v>167</v>
      </c>
      <c r="B29" s="16">
        <f t="shared" si="6"/>
        <v>8129</v>
      </c>
      <c r="C29" s="16">
        <f t="shared" si="7"/>
        <v>0</v>
      </c>
      <c r="D29" s="16">
        <f t="shared" si="1"/>
        <v>-8129</v>
      </c>
      <c r="E29" s="16"/>
      <c r="F29" s="16">
        <v>8129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1:17" s="10" customFormat="1" ht="18" customHeight="1" hidden="1">
      <c r="A30" s="21" t="s">
        <v>22</v>
      </c>
      <c r="B30" s="14">
        <f>SUM(B31:B31)</f>
        <v>0</v>
      </c>
      <c r="C30" s="14">
        <f>SUM(C31:C31)</f>
        <v>0</v>
      </c>
      <c r="D30" s="14">
        <f t="shared" si="1"/>
        <v>0</v>
      </c>
      <c r="E30" s="14"/>
      <c r="F30" s="14">
        <f aca="true" t="shared" si="8" ref="F30:Q30">SUM(F31:F31)</f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8"/>
        <v>0</v>
      </c>
      <c r="P30" s="14">
        <f t="shared" si="8"/>
        <v>0</v>
      </c>
      <c r="Q30" s="14">
        <f t="shared" si="8"/>
        <v>0</v>
      </c>
    </row>
    <row r="31" spans="1:17" s="18" customFormat="1" ht="20.25" customHeight="1" hidden="1">
      <c r="A31" s="17"/>
      <c r="B31" s="16">
        <f>F31+H31+J31+L31+N31+P31</f>
        <v>0</v>
      </c>
      <c r="C31" s="16">
        <f>G31+I31+K31+M31+O31+Q31</f>
        <v>0</v>
      </c>
      <c r="D31" s="16">
        <f t="shared" si="1"/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1:17" s="22" customFormat="1" ht="30" customHeight="1" hidden="1">
      <c r="A32" s="21" t="s">
        <v>23</v>
      </c>
      <c r="B32" s="14">
        <f>SUM(B33)</f>
        <v>0</v>
      </c>
      <c r="C32" s="14">
        <f aca="true" t="shared" si="9" ref="C32:P32">SUM(C33)</f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9"/>
        <v>0</v>
      </c>
      <c r="P32" s="14">
        <f t="shared" si="9"/>
        <v>0</v>
      </c>
      <c r="Q32" s="14">
        <f>SUM(Q33:Q33)</f>
        <v>0</v>
      </c>
    </row>
    <row r="33" spans="1:17" s="18" customFormat="1" ht="18" customHeight="1" hidden="1">
      <c r="A33" s="15"/>
      <c r="B33" s="16">
        <f>F33+H33+J33+L33+N33</f>
        <v>0</v>
      </c>
      <c r="C33" s="16">
        <f>G33+I33+K33+M33+O33</f>
        <v>0</v>
      </c>
      <c r="D33" s="16">
        <f t="shared" si="1"/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1:17" s="20" customFormat="1" ht="33.75" customHeight="1">
      <c r="A34" s="19" t="s">
        <v>24</v>
      </c>
      <c r="B34" s="12">
        <f>B35</f>
        <v>372143.10000000003</v>
      </c>
      <c r="C34" s="12">
        <f>C35</f>
        <v>0</v>
      </c>
      <c r="D34" s="12">
        <f t="shared" si="1"/>
        <v>-372143.10000000003</v>
      </c>
      <c r="E34" s="12"/>
      <c r="F34" s="12">
        <f aca="true" t="shared" si="10" ref="F34:Q34">F35</f>
        <v>1200</v>
      </c>
      <c r="G34" s="12">
        <f t="shared" si="10"/>
        <v>0</v>
      </c>
      <c r="H34" s="12">
        <f t="shared" si="10"/>
        <v>7381.2</v>
      </c>
      <c r="I34" s="12">
        <f t="shared" si="10"/>
        <v>0</v>
      </c>
      <c r="J34" s="12">
        <f t="shared" si="10"/>
        <v>691.9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6000</v>
      </c>
      <c r="O34" s="12">
        <f t="shared" si="10"/>
        <v>0</v>
      </c>
      <c r="P34" s="12">
        <f t="shared" si="10"/>
        <v>356870</v>
      </c>
      <c r="Q34" s="12">
        <f t="shared" si="10"/>
        <v>0</v>
      </c>
    </row>
    <row r="35" spans="1:17" s="18" customFormat="1" ht="21" customHeight="1">
      <c r="A35" s="13" t="s">
        <v>25</v>
      </c>
      <c r="B35" s="14">
        <f>SUM(B36:B45)</f>
        <v>372143.10000000003</v>
      </c>
      <c r="C35" s="14">
        <f>SUM(C36:C45)</f>
        <v>0</v>
      </c>
      <c r="D35" s="14">
        <f t="shared" si="1"/>
        <v>-372143.10000000003</v>
      </c>
      <c r="E35" s="14"/>
      <c r="F35" s="14">
        <f>SUM(F36:F45)</f>
        <v>1200</v>
      </c>
      <c r="G35" s="14">
        <f aca="true" t="shared" si="11" ref="G35:Q35">SUM(G36:G45)</f>
        <v>0</v>
      </c>
      <c r="H35" s="14">
        <f t="shared" si="11"/>
        <v>7381.2</v>
      </c>
      <c r="I35" s="14">
        <f t="shared" si="11"/>
        <v>0</v>
      </c>
      <c r="J35" s="14">
        <f t="shared" si="11"/>
        <v>691.9</v>
      </c>
      <c r="K35" s="14">
        <f t="shared" si="11"/>
        <v>0</v>
      </c>
      <c r="L35" s="14">
        <f t="shared" si="11"/>
        <v>0</v>
      </c>
      <c r="M35" s="14">
        <f t="shared" si="11"/>
        <v>0</v>
      </c>
      <c r="N35" s="14">
        <f t="shared" si="11"/>
        <v>6000</v>
      </c>
      <c r="O35" s="14">
        <f t="shared" si="11"/>
        <v>0</v>
      </c>
      <c r="P35" s="14">
        <f t="shared" si="11"/>
        <v>356870</v>
      </c>
      <c r="Q35" s="14">
        <f t="shared" si="11"/>
        <v>0</v>
      </c>
    </row>
    <row r="36" spans="1:17" s="18" customFormat="1" ht="31.5">
      <c r="A36" s="15" t="s">
        <v>148</v>
      </c>
      <c r="B36" s="16">
        <f aca="true" t="shared" si="12" ref="B36:B45">F36+H36+J36+L36+N36+P36</f>
        <v>356870</v>
      </c>
      <c r="C36" s="16">
        <f>G36+I36+K36+M36+O36+Q36</f>
        <v>0</v>
      </c>
      <c r="D36" s="16">
        <f t="shared" si="1"/>
        <v>-356870</v>
      </c>
      <c r="E36" s="16"/>
      <c r="F36" s="16"/>
      <c r="G36" s="16"/>
      <c r="H36" s="14"/>
      <c r="I36" s="14"/>
      <c r="J36" s="16"/>
      <c r="K36" s="16"/>
      <c r="L36" s="16"/>
      <c r="M36" s="16"/>
      <c r="N36" s="16"/>
      <c r="O36" s="16"/>
      <c r="P36" s="16">
        <v>356870</v>
      </c>
      <c r="Q36" s="17"/>
    </row>
    <row r="37" spans="1:17" s="18" customFormat="1" ht="46.5" customHeight="1" hidden="1">
      <c r="A37" s="15" t="s">
        <v>26</v>
      </c>
      <c r="B37" s="16">
        <f>F37+H37+J37+L37+N37+P37</f>
        <v>0</v>
      </c>
      <c r="C37" s="16">
        <f aca="true" t="shared" si="13" ref="C37:C45">G37+I37+K37+M37+O37+Q37</f>
        <v>0</v>
      </c>
      <c r="D37" s="16">
        <f t="shared" si="1"/>
        <v>0</v>
      </c>
      <c r="E37" s="16" t="s">
        <v>27</v>
      </c>
      <c r="F37" s="16"/>
      <c r="G37" s="16"/>
      <c r="H37" s="14"/>
      <c r="I37" s="14"/>
      <c r="J37" s="16"/>
      <c r="K37" s="16"/>
      <c r="L37" s="16"/>
      <c r="M37" s="16"/>
      <c r="N37" s="16"/>
      <c r="O37" s="16"/>
      <c r="P37" s="16"/>
      <c r="Q37" s="17"/>
    </row>
    <row r="38" spans="1:17" s="18" customFormat="1" ht="34.5" customHeight="1" hidden="1">
      <c r="A38" s="15" t="s">
        <v>28</v>
      </c>
      <c r="B38" s="16">
        <f t="shared" si="12"/>
        <v>0</v>
      </c>
      <c r="C38" s="16">
        <f t="shared" si="13"/>
        <v>0</v>
      </c>
      <c r="D38" s="16">
        <f t="shared" si="1"/>
        <v>0</v>
      </c>
      <c r="E38" s="16" t="s">
        <v>29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1:17" s="18" customFormat="1" ht="45.75" customHeight="1" hidden="1">
      <c r="A39" s="15" t="s">
        <v>30</v>
      </c>
      <c r="B39" s="16">
        <f t="shared" si="12"/>
        <v>0</v>
      </c>
      <c r="C39" s="16">
        <f t="shared" si="13"/>
        <v>0</v>
      </c>
      <c r="D39" s="16">
        <f t="shared" si="1"/>
        <v>0</v>
      </c>
      <c r="E39" s="16" t="s">
        <v>29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1:17" s="18" customFormat="1" ht="30.75" customHeight="1" hidden="1">
      <c r="A40" s="15" t="s">
        <v>31</v>
      </c>
      <c r="B40" s="16">
        <f t="shared" si="12"/>
        <v>0</v>
      </c>
      <c r="C40" s="16">
        <f t="shared" si="13"/>
        <v>0</v>
      </c>
      <c r="D40" s="16">
        <f t="shared" si="1"/>
        <v>0</v>
      </c>
      <c r="E40" s="16" t="s">
        <v>32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s="18" customFormat="1" ht="35.25" customHeight="1">
      <c r="A41" s="15" t="s">
        <v>33</v>
      </c>
      <c r="B41" s="16">
        <f t="shared" si="12"/>
        <v>6000</v>
      </c>
      <c r="C41" s="16">
        <f t="shared" si="13"/>
        <v>0</v>
      </c>
      <c r="D41" s="16">
        <f t="shared" si="1"/>
        <v>-6000</v>
      </c>
      <c r="E41" s="16"/>
      <c r="F41" s="16"/>
      <c r="G41" s="16"/>
      <c r="H41" s="16"/>
      <c r="I41" s="16"/>
      <c r="J41" s="16"/>
      <c r="K41" s="16"/>
      <c r="L41" s="16"/>
      <c r="M41" s="16"/>
      <c r="N41" s="16">
        <v>6000</v>
      </c>
      <c r="O41" s="16"/>
      <c r="P41" s="16"/>
      <c r="Q41" s="17"/>
    </row>
    <row r="42" spans="1:17" s="18" customFormat="1" ht="33.75" customHeight="1" hidden="1">
      <c r="A42" s="15" t="s">
        <v>34</v>
      </c>
      <c r="B42" s="16">
        <f t="shared" si="12"/>
        <v>0</v>
      </c>
      <c r="C42" s="16">
        <f t="shared" si="13"/>
        <v>0</v>
      </c>
      <c r="D42" s="16">
        <f t="shared" si="1"/>
        <v>0</v>
      </c>
      <c r="E42" s="16" t="s">
        <v>35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</row>
    <row r="43" spans="1:17" s="18" customFormat="1" ht="21.75" customHeight="1">
      <c r="A43" s="51" t="s">
        <v>37</v>
      </c>
      <c r="B43" s="16">
        <f>F43+H43+J43+L43+N43+P43</f>
        <v>1200</v>
      </c>
      <c r="C43" s="16">
        <f t="shared" si="13"/>
        <v>0</v>
      </c>
      <c r="D43" s="16">
        <f t="shared" si="1"/>
        <v>-1200</v>
      </c>
      <c r="E43" s="16"/>
      <c r="F43" s="16">
        <v>1200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</row>
    <row r="44" spans="1:17" s="18" customFormat="1" ht="51.75" customHeight="1">
      <c r="A44" s="51" t="s">
        <v>38</v>
      </c>
      <c r="B44" s="16">
        <f t="shared" si="12"/>
        <v>3709.2</v>
      </c>
      <c r="C44" s="16">
        <f t="shared" si="13"/>
        <v>0</v>
      </c>
      <c r="D44" s="16">
        <f t="shared" si="1"/>
        <v>-3709.2</v>
      </c>
      <c r="E44" s="16"/>
      <c r="F44" s="16"/>
      <c r="G44" s="16"/>
      <c r="H44" s="16">
        <v>3709.2</v>
      </c>
      <c r="I44" s="16"/>
      <c r="J44" s="16"/>
      <c r="K44" s="16"/>
      <c r="L44" s="16"/>
      <c r="M44" s="16"/>
      <c r="N44" s="16"/>
      <c r="O44" s="16"/>
      <c r="P44" s="16"/>
      <c r="Q44" s="17"/>
    </row>
    <row r="45" spans="1:17" s="18" customFormat="1" ht="49.5" customHeight="1">
      <c r="A45" s="15" t="s">
        <v>39</v>
      </c>
      <c r="B45" s="16">
        <f t="shared" si="12"/>
        <v>4363.9</v>
      </c>
      <c r="C45" s="16">
        <f t="shared" si="13"/>
        <v>0</v>
      </c>
      <c r="D45" s="16">
        <f t="shared" si="1"/>
        <v>-4363.9</v>
      </c>
      <c r="E45" s="16"/>
      <c r="F45" s="16"/>
      <c r="G45" s="16"/>
      <c r="H45" s="16">
        <v>3672</v>
      </c>
      <c r="I45" s="16"/>
      <c r="J45" s="16">
        <v>691.9</v>
      </c>
      <c r="K45" s="16"/>
      <c r="L45" s="16"/>
      <c r="M45" s="16"/>
      <c r="N45" s="16"/>
      <c r="O45" s="16"/>
      <c r="P45" s="16"/>
      <c r="Q45" s="17"/>
    </row>
    <row r="46" spans="1:17" s="18" customFormat="1" ht="33" customHeight="1">
      <c r="A46" s="47" t="s">
        <v>40</v>
      </c>
      <c r="B46" s="12">
        <f aca="true" t="shared" si="14" ref="B46:P46">SUM(B47:B66)</f>
        <v>121336.81999999999</v>
      </c>
      <c r="C46" s="12">
        <f t="shared" si="14"/>
        <v>0</v>
      </c>
      <c r="D46" s="12">
        <f t="shared" si="14"/>
        <v>-93101.63</v>
      </c>
      <c r="E46" s="12">
        <f t="shared" si="14"/>
        <v>0</v>
      </c>
      <c r="F46" s="12">
        <f t="shared" si="14"/>
        <v>59900</v>
      </c>
      <c r="G46" s="12">
        <f t="shared" si="14"/>
        <v>0</v>
      </c>
      <c r="H46" s="12">
        <f t="shared" si="14"/>
        <v>23927.04</v>
      </c>
      <c r="I46" s="12">
        <f t="shared" si="14"/>
        <v>0</v>
      </c>
      <c r="J46" s="12">
        <f t="shared" si="14"/>
        <v>6990.450000000001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12">
        <f t="shared" si="14"/>
        <v>27134</v>
      </c>
      <c r="O46" s="12">
        <f t="shared" si="14"/>
        <v>0</v>
      </c>
      <c r="P46" s="12">
        <f t="shared" si="14"/>
        <v>3385.33</v>
      </c>
      <c r="Q46" s="12" t="e">
        <f>#REF!+#REF!</f>
        <v>#REF!</v>
      </c>
    </row>
    <row r="47" spans="1:17" s="18" customFormat="1" ht="34.5" customHeight="1">
      <c r="A47" s="61" t="s">
        <v>127</v>
      </c>
      <c r="B47" s="16">
        <f>F47+H47+J47+L47+N47+P47</f>
        <v>4049.1000000000004</v>
      </c>
      <c r="C47" s="16">
        <f>G47+I47+K47+M47+O47+Q47</f>
        <v>0</v>
      </c>
      <c r="D47" s="16">
        <f aca="true" t="shared" si="15" ref="D47:D102">C47-B47</f>
        <v>-4049.1000000000004</v>
      </c>
      <c r="E47" s="16"/>
      <c r="F47" s="16"/>
      <c r="G47" s="16"/>
      <c r="H47" s="16">
        <v>3449.8</v>
      </c>
      <c r="I47" s="16"/>
      <c r="J47" s="16">
        <v>599.3</v>
      </c>
      <c r="K47" s="16"/>
      <c r="L47" s="16"/>
      <c r="M47" s="16"/>
      <c r="N47" s="16"/>
      <c r="O47" s="16"/>
      <c r="P47" s="16"/>
      <c r="Q47" s="17"/>
    </row>
    <row r="48" spans="1:17" s="18" customFormat="1" ht="34.5" customHeight="1">
      <c r="A48" s="61" t="s">
        <v>195</v>
      </c>
      <c r="B48" s="16">
        <f>F48+H48+J48+L48+N48+P48</f>
        <v>499</v>
      </c>
      <c r="C48" s="16"/>
      <c r="D48" s="16"/>
      <c r="E48" s="16"/>
      <c r="F48" s="16"/>
      <c r="G48" s="16"/>
      <c r="H48" s="16">
        <v>425.1</v>
      </c>
      <c r="I48" s="16"/>
      <c r="J48" s="16">
        <v>73.9</v>
      </c>
      <c r="K48" s="16"/>
      <c r="L48" s="16"/>
      <c r="M48" s="16"/>
      <c r="N48" s="16"/>
      <c r="O48" s="16"/>
      <c r="P48" s="16"/>
      <c r="Q48" s="17"/>
    </row>
    <row r="49" spans="1:17" s="18" customFormat="1" ht="54.75" customHeight="1">
      <c r="A49" s="61" t="s">
        <v>196</v>
      </c>
      <c r="B49" s="16">
        <f>F49+H49+J49+L49+N49+P49</f>
        <v>499</v>
      </c>
      <c r="C49" s="16"/>
      <c r="D49" s="16"/>
      <c r="E49" s="16"/>
      <c r="F49" s="16"/>
      <c r="G49" s="16"/>
      <c r="H49" s="16">
        <v>425.1</v>
      </c>
      <c r="I49" s="16"/>
      <c r="J49" s="16">
        <v>73.9</v>
      </c>
      <c r="K49" s="16"/>
      <c r="L49" s="16"/>
      <c r="M49" s="16"/>
      <c r="N49" s="16"/>
      <c r="O49" s="16"/>
      <c r="P49" s="16"/>
      <c r="Q49" s="17"/>
    </row>
    <row r="50" spans="1:17" s="18" customFormat="1" ht="133.5" customHeight="1">
      <c r="A50" s="62" t="s">
        <v>128</v>
      </c>
      <c r="B50" s="16">
        <f aca="true" t="shared" si="16" ref="B50:B66">F50+H50+J50+L50+N50+P50</f>
        <v>11906.58</v>
      </c>
      <c r="C50" s="16">
        <f aca="true" t="shared" si="17" ref="C50:C59">G50+I50+K50+M50+O50+Q50</f>
        <v>0</v>
      </c>
      <c r="D50" s="16">
        <f t="shared" si="15"/>
        <v>-11906.58</v>
      </c>
      <c r="E50" s="16"/>
      <c r="F50" s="16">
        <v>10530</v>
      </c>
      <c r="G50" s="16"/>
      <c r="H50" s="16">
        <v>781.7</v>
      </c>
      <c r="I50" s="16"/>
      <c r="J50" s="16"/>
      <c r="K50" s="16"/>
      <c r="L50" s="16"/>
      <c r="M50" s="16"/>
      <c r="N50" s="16"/>
      <c r="O50" s="16"/>
      <c r="P50" s="28">
        <v>594.88</v>
      </c>
      <c r="Q50" s="17"/>
    </row>
    <row r="51" spans="1:17" s="18" customFormat="1" ht="133.5" customHeight="1">
      <c r="A51" s="62" t="s">
        <v>129</v>
      </c>
      <c r="B51" s="16">
        <f t="shared" si="16"/>
        <v>42818.46</v>
      </c>
      <c r="C51" s="16">
        <f t="shared" si="17"/>
        <v>0</v>
      </c>
      <c r="D51" s="16">
        <f t="shared" si="15"/>
        <v>-42818.46</v>
      </c>
      <c r="E51" s="16"/>
      <c r="F51" s="16">
        <v>36950</v>
      </c>
      <c r="G51" s="16"/>
      <c r="H51" s="16">
        <v>2742.8</v>
      </c>
      <c r="I51" s="16"/>
      <c r="J51" s="16">
        <v>1036.7</v>
      </c>
      <c r="K51" s="16"/>
      <c r="L51" s="16"/>
      <c r="M51" s="16"/>
      <c r="N51" s="16"/>
      <c r="O51" s="16"/>
      <c r="P51" s="28">
        <v>2088.96</v>
      </c>
      <c r="Q51" s="17"/>
    </row>
    <row r="52" spans="1:17" s="18" customFormat="1" ht="125.25" customHeight="1">
      <c r="A52" s="62" t="s">
        <v>191</v>
      </c>
      <c r="B52" s="16">
        <f t="shared" si="16"/>
        <v>14043.39</v>
      </c>
      <c r="C52" s="16">
        <f t="shared" si="17"/>
        <v>0</v>
      </c>
      <c r="D52" s="16">
        <f t="shared" si="15"/>
        <v>-14043.39</v>
      </c>
      <c r="E52" s="16"/>
      <c r="F52" s="16">
        <v>12420</v>
      </c>
      <c r="G52" s="16"/>
      <c r="H52" s="16">
        <v>921.9</v>
      </c>
      <c r="I52" s="16"/>
      <c r="J52" s="16"/>
      <c r="K52" s="16"/>
      <c r="L52" s="16"/>
      <c r="M52" s="16"/>
      <c r="N52" s="16"/>
      <c r="O52" s="16"/>
      <c r="P52" s="28">
        <v>701.49</v>
      </c>
      <c r="Q52" s="17"/>
    </row>
    <row r="53" spans="1:17" s="18" customFormat="1" ht="123.75" customHeight="1">
      <c r="A53" s="62" t="s">
        <v>194</v>
      </c>
      <c r="B53" s="16">
        <f t="shared" si="16"/>
        <v>5984.099999999999</v>
      </c>
      <c r="C53" s="16">
        <f t="shared" si="17"/>
        <v>0</v>
      </c>
      <c r="D53" s="16">
        <f t="shared" si="15"/>
        <v>-5984.099999999999</v>
      </c>
      <c r="E53" s="16"/>
      <c r="F53" s="16"/>
      <c r="G53" s="16"/>
      <c r="H53" s="16">
        <v>5098.4</v>
      </c>
      <c r="I53" s="16"/>
      <c r="J53" s="16">
        <v>885.7</v>
      </c>
      <c r="K53" s="16"/>
      <c r="L53" s="16"/>
      <c r="M53" s="16"/>
      <c r="N53" s="16"/>
      <c r="O53" s="16"/>
      <c r="P53" s="16"/>
      <c r="Q53" s="17"/>
    </row>
    <row r="54" spans="1:17" s="18" customFormat="1" ht="33.75" customHeight="1">
      <c r="A54" s="62" t="s">
        <v>232</v>
      </c>
      <c r="B54" s="16">
        <f t="shared" si="16"/>
        <v>11310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11310</v>
      </c>
      <c r="O54" s="16"/>
      <c r="P54" s="16"/>
      <c r="Q54" s="17"/>
    </row>
    <row r="55" spans="1:17" s="18" customFormat="1" ht="33.75" customHeight="1">
      <c r="A55" s="62" t="s">
        <v>233</v>
      </c>
      <c r="B55" s="16">
        <f t="shared" si="16"/>
        <v>409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>
        <v>409</v>
      </c>
      <c r="O55" s="16"/>
      <c r="P55" s="16"/>
      <c r="Q55" s="17"/>
    </row>
    <row r="56" spans="1:17" s="18" customFormat="1" ht="33.75" customHeight="1">
      <c r="A56" s="62" t="s">
        <v>234</v>
      </c>
      <c r="B56" s="16">
        <f t="shared" si="16"/>
        <v>1115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>
        <v>1115</v>
      </c>
      <c r="O56" s="16"/>
      <c r="P56" s="16"/>
      <c r="Q56" s="17"/>
    </row>
    <row r="57" spans="1:17" s="18" customFormat="1" ht="162" customHeight="1">
      <c r="A57" s="15" t="s">
        <v>215</v>
      </c>
      <c r="B57" s="16">
        <f t="shared" si="16"/>
        <v>13000</v>
      </c>
      <c r="C57" s="16">
        <f t="shared" si="17"/>
        <v>0</v>
      </c>
      <c r="D57" s="16">
        <f t="shared" si="15"/>
        <v>-13000</v>
      </c>
      <c r="E57" s="16"/>
      <c r="F57" s="16"/>
      <c r="G57" s="16"/>
      <c r="H57" s="16"/>
      <c r="I57" s="16"/>
      <c r="J57" s="16"/>
      <c r="K57" s="16"/>
      <c r="L57" s="16"/>
      <c r="M57" s="16"/>
      <c r="N57" s="16">
        <v>13000</v>
      </c>
      <c r="O57" s="16"/>
      <c r="P57" s="16"/>
      <c r="Q57" s="17"/>
    </row>
    <row r="58" spans="1:17" s="18" customFormat="1" ht="21.75" customHeight="1">
      <c r="A58" s="17" t="s">
        <v>223</v>
      </c>
      <c r="B58" s="16">
        <f t="shared" si="16"/>
        <v>100</v>
      </c>
      <c r="C58" s="16">
        <f t="shared" si="17"/>
        <v>0</v>
      </c>
      <c r="D58" s="16">
        <f t="shared" si="15"/>
        <v>-100</v>
      </c>
      <c r="E58" s="16"/>
      <c r="F58" s="16"/>
      <c r="G58" s="16"/>
      <c r="H58" s="16"/>
      <c r="I58" s="16"/>
      <c r="J58" s="16"/>
      <c r="K58" s="16"/>
      <c r="L58" s="16"/>
      <c r="M58" s="16"/>
      <c r="N58" s="16">
        <v>100</v>
      </c>
      <c r="O58" s="16"/>
      <c r="P58" s="16"/>
      <c r="Q58" s="17"/>
    </row>
    <row r="59" spans="1:17" s="18" customFormat="1" ht="36" customHeight="1">
      <c r="A59" s="17" t="s">
        <v>224</v>
      </c>
      <c r="B59" s="16">
        <f t="shared" si="16"/>
        <v>1200</v>
      </c>
      <c r="C59" s="16">
        <f t="shared" si="17"/>
        <v>0</v>
      </c>
      <c r="D59" s="16">
        <f t="shared" si="15"/>
        <v>-1200</v>
      </c>
      <c r="E59" s="16"/>
      <c r="F59" s="16"/>
      <c r="G59" s="16"/>
      <c r="H59" s="16"/>
      <c r="I59" s="16"/>
      <c r="J59" s="16"/>
      <c r="K59" s="16"/>
      <c r="L59" s="16"/>
      <c r="M59" s="16"/>
      <c r="N59" s="16">
        <v>1200</v>
      </c>
      <c r="O59" s="16"/>
      <c r="P59" s="16"/>
      <c r="Q59" s="17"/>
    </row>
    <row r="60" spans="1:17" s="18" customFormat="1" ht="21.75" customHeight="1">
      <c r="A60" s="17" t="s">
        <v>225</v>
      </c>
      <c r="B60" s="16">
        <f t="shared" si="16"/>
        <v>3665</v>
      </c>
      <c r="C60" s="16"/>
      <c r="D60" s="16"/>
      <c r="E60" s="16"/>
      <c r="F60" s="16"/>
      <c r="G60" s="16"/>
      <c r="H60" s="16">
        <v>2565.5</v>
      </c>
      <c r="I60" s="16"/>
      <c r="J60" s="16">
        <v>1099.5</v>
      </c>
      <c r="K60" s="16"/>
      <c r="L60" s="16"/>
      <c r="M60" s="16"/>
      <c r="N60" s="16"/>
      <c r="O60" s="16"/>
      <c r="P60" s="16"/>
      <c r="Q60" s="17"/>
    </row>
    <row r="61" spans="1:17" s="18" customFormat="1" ht="21.75" customHeight="1">
      <c r="A61" s="17" t="s">
        <v>226</v>
      </c>
      <c r="B61" s="16">
        <f t="shared" si="16"/>
        <v>1400</v>
      </c>
      <c r="C61" s="16"/>
      <c r="D61" s="16"/>
      <c r="E61" s="16"/>
      <c r="F61" s="16"/>
      <c r="G61" s="16"/>
      <c r="H61" s="16">
        <v>980</v>
      </c>
      <c r="I61" s="16"/>
      <c r="J61" s="16">
        <v>420</v>
      </c>
      <c r="K61" s="16"/>
      <c r="L61" s="16"/>
      <c r="M61" s="16"/>
      <c r="N61" s="16"/>
      <c r="O61" s="16"/>
      <c r="P61" s="16"/>
      <c r="Q61" s="17"/>
    </row>
    <row r="62" spans="1:17" s="18" customFormat="1" ht="21.75" customHeight="1">
      <c r="A62" s="17" t="s">
        <v>227</v>
      </c>
      <c r="B62" s="16">
        <f t="shared" si="16"/>
        <v>684.9300000000001</v>
      </c>
      <c r="C62" s="16"/>
      <c r="D62" s="16"/>
      <c r="E62" s="16"/>
      <c r="F62" s="16"/>
      <c r="G62" s="16"/>
      <c r="H62" s="16">
        <v>479.43</v>
      </c>
      <c r="I62" s="16"/>
      <c r="J62" s="16">
        <v>205.5</v>
      </c>
      <c r="K62" s="16"/>
      <c r="L62" s="16"/>
      <c r="M62" s="16"/>
      <c r="N62" s="16"/>
      <c r="O62" s="16"/>
      <c r="P62" s="16"/>
      <c r="Q62" s="17"/>
    </row>
    <row r="63" spans="1:17" s="18" customFormat="1" ht="21.75" customHeight="1">
      <c r="A63" s="17" t="s">
        <v>228</v>
      </c>
      <c r="B63" s="16">
        <f t="shared" si="16"/>
        <v>1654.8600000000001</v>
      </c>
      <c r="C63" s="16"/>
      <c r="D63" s="16"/>
      <c r="E63" s="16"/>
      <c r="F63" s="16"/>
      <c r="G63" s="16"/>
      <c r="H63" s="16">
        <v>1158.43</v>
      </c>
      <c r="I63" s="16"/>
      <c r="J63" s="16">
        <v>496.43</v>
      </c>
      <c r="K63" s="16"/>
      <c r="L63" s="16"/>
      <c r="M63" s="16"/>
      <c r="N63" s="16"/>
      <c r="O63" s="16"/>
      <c r="P63" s="16"/>
      <c r="Q63" s="17"/>
    </row>
    <row r="64" spans="1:17" s="18" customFormat="1" ht="21.75" customHeight="1">
      <c r="A64" s="17" t="s">
        <v>229</v>
      </c>
      <c r="B64" s="16">
        <f t="shared" si="16"/>
        <v>3020</v>
      </c>
      <c r="C64" s="16"/>
      <c r="D64" s="16"/>
      <c r="E64" s="16"/>
      <c r="F64" s="16"/>
      <c r="G64" s="16"/>
      <c r="H64" s="16">
        <v>2114</v>
      </c>
      <c r="I64" s="16"/>
      <c r="J64" s="16">
        <v>906</v>
      </c>
      <c r="K64" s="16"/>
      <c r="L64" s="16"/>
      <c r="M64" s="16"/>
      <c r="N64" s="16"/>
      <c r="O64" s="16"/>
      <c r="P64" s="16"/>
      <c r="Q64" s="17"/>
    </row>
    <row r="65" spans="1:17" s="18" customFormat="1" ht="21.75" customHeight="1">
      <c r="A65" s="17" t="s">
        <v>230</v>
      </c>
      <c r="B65" s="16">
        <f t="shared" si="16"/>
        <v>1168.4</v>
      </c>
      <c r="C65" s="16"/>
      <c r="D65" s="16"/>
      <c r="E65" s="16"/>
      <c r="F65" s="16"/>
      <c r="G65" s="16"/>
      <c r="H65" s="16">
        <v>817.88</v>
      </c>
      <c r="I65" s="16"/>
      <c r="J65" s="16">
        <v>350.52</v>
      </c>
      <c r="K65" s="16"/>
      <c r="L65" s="16"/>
      <c r="M65" s="16"/>
      <c r="N65" s="16"/>
      <c r="O65" s="16"/>
      <c r="P65" s="16"/>
      <c r="Q65" s="17"/>
    </row>
    <row r="66" spans="1:17" s="18" customFormat="1" ht="21.75" customHeight="1">
      <c r="A66" s="17" t="s">
        <v>231</v>
      </c>
      <c r="B66" s="16">
        <f t="shared" si="16"/>
        <v>2810</v>
      </c>
      <c r="C66" s="16"/>
      <c r="D66" s="16"/>
      <c r="E66" s="16"/>
      <c r="F66" s="16"/>
      <c r="G66" s="16"/>
      <c r="H66" s="16">
        <v>1967</v>
      </c>
      <c r="I66" s="16"/>
      <c r="J66" s="16">
        <v>843</v>
      </c>
      <c r="K66" s="16"/>
      <c r="L66" s="16"/>
      <c r="M66" s="16"/>
      <c r="N66" s="16"/>
      <c r="O66" s="16"/>
      <c r="P66" s="16"/>
      <c r="Q66" s="17"/>
    </row>
    <row r="67" spans="1:17" s="20" customFormat="1" ht="21" customHeight="1">
      <c r="A67" s="19" t="s">
        <v>41</v>
      </c>
      <c r="B67" s="52">
        <f>B68+B81+B89</f>
        <v>39158.6</v>
      </c>
      <c r="C67" s="52">
        <f>C68+C81+C89</f>
        <v>0</v>
      </c>
      <c r="D67" s="12">
        <f t="shared" si="15"/>
        <v>-39158.6</v>
      </c>
      <c r="E67" s="12"/>
      <c r="F67" s="52">
        <f aca="true" t="shared" si="18" ref="F67:Q67">F68+F81+F89</f>
        <v>23052.7</v>
      </c>
      <c r="G67" s="52">
        <f t="shared" si="18"/>
        <v>0</v>
      </c>
      <c r="H67" s="52">
        <f t="shared" si="18"/>
        <v>14861.099999999999</v>
      </c>
      <c r="I67" s="52">
        <f t="shared" si="18"/>
        <v>0</v>
      </c>
      <c r="J67" s="52">
        <f t="shared" si="18"/>
        <v>1244.8</v>
      </c>
      <c r="K67" s="52">
        <f t="shared" si="18"/>
        <v>0</v>
      </c>
      <c r="L67" s="52">
        <f t="shared" si="18"/>
        <v>0</v>
      </c>
      <c r="M67" s="52">
        <f t="shared" si="18"/>
        <v>0</v>
      </c>
      <c r="N67" s="52">
        <f t="shared" si="18"/>
        <v>0</v>
      </c>
      <c r="O67" s="52">
        <f t="shared" si="18"/>
        <v>0</v>
      </c>
      <c r="P67" s="52">
        <f t="shared" si="18"/>
        <v>0</v>
      </c>
      <c r="Q67" s="52">
        <f t="shared" si="18"/>
        <v>0</v>
      </c>
    </row>
    <row r="68" spans="1:17" s="18" customFormat="1" ht="21" customHeight="1">
      <c r="A68" s="13" t="s">
        <v>42</v>
      </c>
      <c r="B68" s="14">
        <f>SUM(B69:B80)</f>
        <v>11008.5</v>
      </c>
      <c r="C68" s="14">
        <f>SUM(C69:C80)</f>
        <v>0</v>
      </c>
      <c r="D68" s="14">
        <f t="shared" si="15"/>
        <v>-11008.5</v>
      </c>
      <c r="E68" s="14"/>
      <c r="F68" s="14">
        <f>SUM(F69:F80)</f>
        <v>3881.5</v>
      </c>
      <c r="G68" s="14">
        <f aca="true" t="shared" si="19" ref="G68:Q68">SUM(G69:G80)</f>
        <v>0</v>
      </c>
      <c r="H68" s="14">
        <f t="shared" si="19"/>
        <v>6072.2</v>
      </c>
      <c r="I68" s="14">
        <f t="shared" si="19"/>
        <v>0</v>
      </c>
      <c r="J68" s="14">
        <f t="shared" si="19"/>
        <v>1054.8</v>
      </c>
      <c r="K68" s="14">
        <f t="shared" si="19"/>
        <v>0</v>
      </c>
      <c r="L68" s="14">
        <f t="shared" si="19"/>
        <v>0</v>
      </c>
      <c r="M68" s="14">
        <f t="shared" si="19"/>
        <v>0</v>
      </c>
      <c r="N68" s="14">
        <f t="shared" si="19"/>
        <v>0</v>
      </c>
      <c r="O68" s="14">
        <f t="shared" si="19"/>
        <v>0</v>
      </c>
      <c r="P68" s="14">
        <f t="shared" si="19"/>
        <v>0</v>
      </c>
      <c r="Q68" s="14">
        <f t="shared" si="19"/>
        <v>0</v>
      </c>
    </row>
    <row r="69" spans="1:17" s="18" customFormat="1" ht="38.25" customHeight="1">
      <c r="A69" s="63" t="s">
        <v>130</v>
      </c>
      <c r="B69" s="16">
        <f aca="true" t="shared" si="20" ref="B69:B80">F69+H69+J69+L69+N69+P69</f>
        <v>7127</v>
      </c>
      <c r="C69" s="16">
        <f aca="true" t="shared" si="21" ref="C69:C80">G69+I69+K69+M69+O69+Q69</f>
        <v>0</v>
      </c>
      <c r="D69" s="16">
        <f t="shared" si="15"/>
        <v>-7127</v>
      </c>
      <c r="E69" s="16"/>
      <c r="F69" s="16"/>
      <c r="G69" s="16"/>
      <c r="H69" s="16">
        <v>6072.2</v>
      </c>
      <c r="I69" s="16"/>
      <c r="J69" s="16">
        <v>1054.8</v>
      </c>
      <c r="K69" s="16"/>
      <c r="L69" s="16"/>
      <c r="M69" s="16"/>
      <c r="N69" s="16"/>
      <c r="O69" s="16"/>
      <c r="P69" s="16"/>
      <c r="Q69" s="17"/>
    </row>
    <row r="70" spans="1:17" s="18" customFormat="1" ht="41.25" customHeight="1">
      <c r="A70" s="23" t="s">
        <v>170</v>
      </c>
      <c r="B70" s="16">
        <f t="shared" si="20"/>
        <v>1986.6</v>
      </c>
      <c r="C70" s="16">
        <f t="shared" si="21"/>
        <v>0</v>
      </c>
      <c r="D70" s="16">
        <f t="shared" si="15"/>
        <v>-1986.6</v>
      </c>
      <c r="E70" s="16"/>
      <c r="F70" s="16">
        <v>1986.6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7"/>
    </row>
    <row r="71" spans="1:17" s="18" customFormat="1" ht="39.75" customHeight="1">
      <c r="A71" s="23" t="s">
        <v>171</v>
      </c>
      <c r="B71" s="16">
        <f t="shared" si="20"/>
        <v>1894.9</v>
      </c>
      <c r="C71" s="16">
        <f t="shared" si="21"/>
        <v>0</v>
      </c>
      <c r="D71" s="16">
        <f t="shared" si="15"/>
        <v>-1894.9</v>
      </c>
      <c r="E71" s="16"/>
      <c r="F71" s="16">
        <v>1894.9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</row>
    <row r="72" spans="1:17" s="18" customFormat="1" ht="18" customHeight="1" hidden="1">
      <c r="A72" s="23"/>
      <c r="B72" s="16">
        <f t="shared" si="20"/>
        <v>0</v>
      </c>
      <c r="C72" s="16">
        <f t="shared" si="21"/>
        <v>0</v>
      </c>
      <c r="D72" s="16">
        <f t="shared" si="15"/>
        <v>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7"/>
    </row>
    <row r="73" spans="1:17" s="18" customFormat="1" ht="18" customHeight="1" hidden="1">
      <c r="A73" s="23"/>
      <c r="B73" s="16">
        <f aca="true" t="shared" si="22" ref="B73:B78">F73+H73+J73+L73+N73+P73</f>
        <v>0</v>
      </c>
      <c r="C73" s="16">
        <f aca="true" t="shared" si="23" ref="C73:C78">G73+I73+K73+M73+O73+Q73</f>
        <v>0</v>
      </c>
      <c r="D73" s="16">
        <f aca="true" t="shared" si="24" ref="D73:D78">C73-B73</f>
        <v>0</v>
      </c>
      <c r="E73" s="16"/>
      <c r="F73" s="16"/>
      <c r="G73" s="16"/>
      <c r="H73" s="16"/>
      <c r="I73" s="16"/>
      <c r="J73" s="41"/>
      <c r="K73" s="16"/>
      <c r="L73" s="16"/>
      <c r="M73" s="16"/>
      <c r="N73" s="16"/>
      <c r="O73" s="16"/>
      <c r="P73" s="16"/>
      <c r="Q73" s="17"/>
    </row>
    <row r="74" spans="1:17" s="18" customFormat="1" ht="18" customHeight="1" hidden="1">
      <c r="A74" s="23"/>
      <c r="B74" s="16">
        <f t="shared" si="22"/>
        <v>0</v>
      </c>
      <c r="C74" s="16">
        <f t="shared" si="23"/>
        <v>0</v>
      </c>
      <c r="D74" s="16">
        <f t="shared" si="24"/>
        <v>0</v>
      </c>
      <c r="E74" s="16"/>
      <c r="F74" s="16"/>
      <c r="G74" s="16"/>
      <c r="H74" s="16"/>
      <c r="I74" s="16"/>
      <c r="J74" s="41"/>
      <c r="K74" s="16"/>
      <c r="L74" s="16"/>
      <c r="M74" s="16"/>
      <c r="N74" s="16"/>
      <c r="O74" s="16"/>
      <c r="P74" s="16"/>
      <c r="Q74" s="17"/>
    </row>
    <row r="75" spans="1:17" s="18" customFormat="1" ht="18" customHeight="1" hidden="1">
      <c r="A75" s="23"/>
      <c r="B75" s="16">
        <f t="shared" si="22"/>
        <v>0</v>
      </c>
      <c r="C75" s="16">
        <f t="shared" si="23"/>
        <v>0</v>
      </c>
      <c r="D75" s="16">
        <f t="shared" si="24"/>
        <v>0</v>
      </c>
      <c r="E75" s="16"/>
      <c r="F75" s="16"/>
      <c r="G75" s="16"/>
      <c r="H75" s="16"/>
      <c r="I75" s="16"/>
      <c r="J75" s="41"/>
      <c r="K75" s="16"/>
      <c r="L75" s="16"/>
      <c r="M75" s="16"/>
      <c r="N75" s="16"/>
      <c r="O75" s="16"/>
      <c r="P75" s="16"/>
      <c r="Q75" s="17"/>
    </row>
    <row r="76" spans="1:17" s="18" customFormat="1" ht="18" customHeight="1" hidden="1">
      <c r="A76" s="23"/>
      <c r="B76" s="16">
        <f t="shared" si="22"/>
        <v>0</v>
      </c>
      <c r="C76" s="16">
        <f t="shared" si="23"/>
        <v>0</v>
      </c>
      <c r="D76" s="16">
        <f t="shared" si="24"/>
        <v>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7"/>
    </row>
    <row r="77" spans="1:17" s="18" customFormat="1" ht="18" customHeight="1" hidden="1">
      <c r="A77" s="23"/>
      <c r="B77" s="16">
        <f t="shared" si="22"/>
        <v>0</v>
      </c>
      <c r="C77" s="16">
        <f t="shared" si="23"/>
        <v>0</v>
      </c>
      <c r="D77" s="16">
        <f t="shared" si="24"/>
        <v>0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7"/>
    </row>
    <row r="78" spans="1:17" s="18" customFormat="1" ht="18" customHeight="1" hidden="1">
      <c r="A78" s="23"/>
      <c r="B78" s="16">
        <f t="shared" si="22"/>
        <v>0</v>
      </c>
      <c r="C78" s="16">
        <f t="shared" si="23"/>
        <v>0</v>
      </c>
      <c r="D78" s="16">
        <f t="shared" si="24"/>
        <v>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7"/>
    </row>
    <row r="79" spans="1:17" s="18" customFormat="1" ht="18" customHeight="1" hidden="1">
      <c r="A79" s="15"/>
      <c r="B79" s="16">
        <f t="shared" si="20"/>
        <v>0</v>
      </c>
      <c r="C79" s="16">
        <f t="shared" si="21"/>
        <v>0</v>
      </c>
      <c r="D79" s="16">
        <f t="shared" si="15"/>
        <v>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7"/>
    </row>
    <row r="80" spans="1:17" s="18" customFormat="1" ht="18" customHeight="1" hidden="1">
      <c r="A80" s="15"/>
      <c r="B80" s="16">
        <f t="shared" si="20"/>
        <v>0</v>
      </c>
      <c r="C80" s="16">
        <f t="shared" si="21"/>
        <v>0</v>
      </c>
      <c r="D80" s="16">
        <f t="shared" si="15"/>
        <v>0</v>
      </c>
      <c r="E80" s="16" t="s">
        <v>43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7"/>
    </row>
    <row r="81" spans="1:17" s="18" customFormat="1" ht="18" customHeight="1">
      <c r="A81" s="13" t="s">
        <v>44</v>
      </c>
      <c r="B81" s="14">
        <f>SUM(B82:B88)</f>
        <v>28150.1</v>
      </c>
      <c r="C81" s="14">
        <f aca="true" t="shared" si="25" ref="C81:P81">SUM(C82:C88)</f>
        <v>0</v>
      </c>
      <c r="D81" s="14">
        <f t="shared" si="25"/>
        <v>-8978.9</v>
      </c>
      <c r="E81" s="14">
        <f t="shared" si="25"/>
        <v>0</v>
      </c>
      <c r="F81" s="14">
        <f t="shared" si="25"/>
        <v>19171.2</v>
      </c>
      <c r="G81" s="14">
        <f t="shared" si="25"/>
        <v>0</v>
      </c>
      <c r="H81" s="14">
        <f t="shared" si="25"/>
        <v>8788.9</v>
      </c>
      <c r="I81" s="14">
        <f t="shared" si="25"/>
        <v>0</v>
      </c>
      <c r="J81" s="14">
        <f t="shared" si="25"/>
        <v>190</v>
      </c>
      <c r="K81" s="14">
        <f t="shared" si="25"/>
        <v>0</v>
      </c>
      <c r="L81" s="14">
        <f t="shared" si="25"/>
        <v>0</v>
      </c>
      <c r="M81" s="14">
        <f t="shared" si="25"/>
        <v>0</v>
      </c>
      <c r="N81" s="14">
        <f t="shared" si="25"/>
        <v>0</v>
      </c>
      <c r="O81" s="14">
        <f t="shared" si="25"/>
        <v>0</v>
      </c>
      <c r="P81" s="14">
        <f t="shared" si="25"/>
        <v>0</v>
      </c>
      <c r="Q81" s="14">
        <f>SUM(Q82:Q87)</f>
        <v>0</v>
      </c>
    </row>
    <row r="82" spans="1:17" s="18" customFormat="1" ht="35.25" customHeight="1">
      <c r="A82" s="63" t="s">
        <v>138</v>
      </c>
      <c r="B82" s="16">
        <f aca="true" t="shared" si="26" ref="B82:B88">F82+H82+J82+L82+N82+P82</f>
        <v>65</v>
      </c>
      <c r="C82" s="16">
        <f aca="true" t="shared" si="27" ref="C82:C87">G82+I82+K82+M82+O82+Q82</f>
        <v>0</v>
      </c>
      <c r="D82" s="16">
        <f t="shared" si="15"/>
        <v>-65</v>
      </c>
      <c r="E82" s="16"/>
      <c r="F82" s="16"/>
      <c r="G82" s="16"/>
      <c r="H82" s="16"/>
      <c r="I82" s="16"/>
      <c r="J82" s="16">
        <v>65</v>
      </c>
      <c r="K82" s="16"/>
      <c r="L82" s="16"/>
      <c r="M82" s="16"/>
      <c r="N82" s="16"/>
      <c r="O82" s="16"/>
      <c r="P82" s="16"/>
      <c r="Q82" s="16"/>
    </row>
    <row r="83" spans="1:17" s="18" customFormat="1" ht="18" customHeight="1">
      <c r="A83" s="63" t="s">
        <v>139</v>
      </c>
      <c r="B83" s="16">
        <f t="shared" si="26"/>
        <v>118.5</v>
      </c>
      <c r="C83" s="16">
        <f t="shared" si="27"/>
        <v>0</v>
      </c>
      <c r="D83" s="16">
        <f t="shared" si="15"/>
        <v>-118.5</v>
      </c>
      <c r="E83" s="16"/>
      <c r="F83" s="16"/>
      <c r="G83" s="16"/>
      <c r="H83" s="16"/>
      <c r="I83" s="16"/>
      <c r="J83" s="16">
        <v>118.5</v>
      </c>
      <c r="K83" s="16"/>
      <c r="L83" s="16"/>
      <c r="M83" s="16"/>
      <c r="N83" s="16"/>
      <c r="O83" s="16"/>
      <c r="P83" s="16"/>
      <c r="Q83" s="16"/>
    </row>
    <row r="84" spans="1:17" s="18" customFormat="1" ht="18" customHeight="1">
      <c r="A84" s="63" t="s">
        <v>140</v>
      </c>
      <c r="B84" s="16">
        <f t="shared" si="26"/>
        <v>6.5</v>
      </c>
      <c r="C84" s="16">
        <f t="shared" si="27"/>
        <v>0</v>
      </c>
      <c r="D84" s="16">
        <f t="shared" si="15"/>
        <v>-6.5</v>
      </c>
      <c r="E84" s="16"/>
      <c r="F84" s="16"/>
      <c r="G84" s="16"/>
      <c r="H84" s="16"/>
      <c r="I84" s="16"/>
      <c r="J84" s="16">
        <v>6.5</v>
      </c>
      <c r="K84" s="16"/>
      <c r="L84" s="16"/>
      <c r="M84" s="16"/>
      <c r="N84" s="16"/>
      <c r="O84" s="16"/>
      <c r="P84" s="16"/>
      <c r="Q84" s="16"/>
    </row>
    <row r="85" spans="1:17" s="18" customFormat="1" ht="39" customHeight="1">
      <c r="A85" s="63" t="s">
        <v>141</v>
      </c>
      <c r="B85" s="16">
        <f t="shared" si="26"/>
        <v>2788.9</v>
      </c>
      <c r="C85" s="16">
        <f t="shared" si="27"/>
        <v>0</v>
      </c>
      <c r="D85" s="16">
        <f t="shared" si="15"/>
        <v>-2788.9</v>
      </c>
      <c r="E85" s="16"/>
      <c r="F85" s="16"/>
      <c r="G85" s="16"/>
      <c r="H85" s="16">
        <v>2788.9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s="18" customFormat="1" ht="22.5" customHeight="1">
      <c r="A86" s="63" t="s">
        <v>142</v>
      </c>
      <c r="B86" s="16">
        <f t="shared" si="26"/>
        <v>4000</v>
      </c>
      <c r="C86" s="16">
        <f t="shared" si="27"/>
        <v>0</v>
      </c>
      <c r="D86" s="16">
        <f t="shared" si="15"/>
        <v>-4000</v>
      </c>
      <c r="E86" s="16"/>
      <c r="F86" s="16"/>
      <c r="G86" s="16"/>
      <c r="H86" s="16">
        <v>4000</v>
      </c>
      <c r="I86" s="16"/>
      <c r="J86" s="16"/>
      <c r="K86" s="16"/>
      <c r="L86" s="16"/>
      <c r="M86" s="16"/>
      <c r="N86" s="16"/>
      <c r="O86" s="16"/>
      <c r="P86" s="16"/>
      <c r="Q86" s="16"/>
    </row>
    <row r="87" spans="1:17" s="18" customFormat="1" ht="23.25" customHeight="1">
      <c r="A87" s="63" t="s">
        <v>143</v>
      </c>
      <c r="B87" s="16">
        <f t="shared" si="26"/>
        <v>2000</v>
      </c>
      <c r="C87" s="16">
        <f t="shared" si="27"/>
        <v>0</v>
      </c>
      <c r="D87" s="16">
        <f t="shared" si="15"/>
        <v>-2000</v>
      </c>
      <c r="E87" s="16"/>
      <c r="F87" s="16"/>
      <c r="G87" s="16"/>
      <c r="H87" s="16">
        <v>2000</v>
      </c>
      <c r="I87" s="16"/>
      <c r="J87" s="16"/>
      <c r="K87" s="16"/>
      <c r="L87" s="16"/>
      <c r="M87" s="16"/>
      <c r="N87" s="16"/>
      <c r="O87" s="16"/>
      <c r="P87" s="16"/>
      <c r="Q87" s="16"/>
    </row>
    <row r="88" spans="1:17" s="18" customFormat="1" ht="36.75" customHeight="1">
      <c r="A88" s="63" t="s">
        <v>218</v>
      </c>
      <c r="B88" s="16">
        <f t="shared" si="26"/>
        <v>19171.2</v>
      </c>
      <c r="C88" s="16"/>
      <c r="D88" s="16"/>
      <c r="E88" s="16"/>
      <c r="F88" s="16">
        <v>19171.2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s="22" customFormat="1" ht="18" customHeight="1" hidden="1">
      <c r="A89" s="13" t="s">
        <v>45</v>
      </c>
      <c r="B89" s="14">
        <f>SUM(B90:B90)</f>
        <v>0</v>
      </c>
      <c r="C89" s="14">
        <f>SUM(C90:C90)</f>
        <v>0</v>
      </c>
      <c r="D89" s="14">
        <f t="shared" si="15"/>
        <v>0</v>
      </c>
      <c r="E89" s="14"/>
      <c r="F89" s="14">
        <f aca="true" t="shared" si="28" ref="F89:Q89">SUM(F90:F90)</f>
        <v>0</v>
      </c>
      <c r="G89" s="14">
        <f t="shared" si="28"/>
        <v>0</v>
      </c>
      <c r="H89" s="14">
        <f t="shared" si="28"/>
        <v>0</v>
      </c>
      <c r="I89" s="14">
        <f t="shared" si="28"/>
        <v>0</v>
      </c>
      <c r="J89" s="14">
        <f t="shared" si="28"/>
        <v>0</v>
      </c>
      <c r="K89" s="14">
        <f t="shared" si="28"/>
        <v>0</v>
      </c>
      <c r="L89" s="14">
        <f t="shared" si="28"/>
        <v>0</v>
      </c>
      <c r="M89" s="14">
        <f t="shared" si="28"/>
        <v>0</v>
      </c>
      <c r="N89" s="14">
        <f t="shared" si="28"/>
        <v>0</v>
      </c>
      <c r="O89" s="14">
        <f t="shared" si="28"/>
        <v>0</v>
      </c>
      <c r="P89" s="14">
        <f t="shared" si="28"/>
        <v>0</v>
      </c>
      <c r="Q89" s="14">
        <f t="shared" si="28"/>
        <v>0</v>
      </c>
    </row>
    <row r="90" spans="1:17" s="18" customFormat="1" ht="18" customHeight="1" hidden="1">
      <c r="A90" s="23"/>
      <c r="B90" s="16">
        <f>F90+H90+J90+L90+N90+P90</f>
        <v>0</v>
      </c>
      <c r="C90" s="16">
        <f>G90+I90+K90+M90+O90+Q90</f>
        <v>0</v>
      </c>
      <c r="D90" s="16">
        <f t="shared" si="15"/>
        <v>0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7"/>
    </row>
    <row r="91" spans="1:17" s="24" customFormat="1" ht="18" customHeight="1">
      <c r="A91" s="19" t="s">
        <v>46</v>
      </c>
      <c r="B91" s="12">
        <f>B92+B95+B97+B111</f>
        <v>3110</v>
      </c>
      <c r="C91" s="12">
        <f>C92+C95+C97+C111</f>
        <v>0</v>
      </c>
      <c r="D91" s="12">
        <f t="shared" si="15"/>
        <v>-3110</v>
      </c>
      <c r="E91" s="12"/>
      <c r="F91" s="12">
        <f aca="true" t="shared" si="29" ref="F91:Q91">F92+F95+F97+F111</f>
        <v>174</v>
      </c>
      <c r="G91" s="12">
        <f t="shared" si="29"/>
        <v>0</v>
      </c>
      <c r="H91" s="12">
        <f t="shared" si="29"/>
        <v>0</v>
      </c>
      <c r="I91" s="12">
        <f t="shared" si="29"/>
        <v>0</v>
      </c>
      <c r="J91" s="12">
        <f t="shared" si="29"/>
        <v>2936</v>
      </c>
      <c r="K91" s="12">
        <f t="shared" si="29"/>
        <v>0</v>
      </c>
      <c r="L91" s="12">
        <f t="shared" si="29"/>
        <v>0</v>
      </c>
      <c r="M91" s="12">
        <f t="shared" si="29"/>
        <v>0</v>
      </c>
      <c r="N91" s="12">
        <f t="shared" si="29"/>
        <v>0</v>
      </c>
      <c r="O91" s="12">
        <f t="shared" si="29"/>
        <v>0</v>
      </c>
      <c r="P91" s="12">
        <f t="shared" si="29"/>
        <v>0</v>
      </c>
      <c r="Q91" s="12">
        <f t="shared" si="29"/>
        <v>0</v>
      </c>
    </row>
    <row r="92" spans="1:17" s="18" customFormat="1" ht="22.5" customHeight="1">
      <c r="A92" s="13" t="s">
        <v>47</v>
      </c>
      <c r="B92" s="14">
        <f>SUM(B93:B94)</f>
        <v>2549.6</v>
      </c>
      <c r="C92" s="14">
        <f>SUM(C93:C94)</f>
        <v>0</v>
      </c>
      <c r="D92" s="14">
        <f t="shared" si="15"/>
        <v>-2549.6</v>
      </c>
      <c r="E92" s="14"/>
      <c r="F92" s="14">
        <f aca="true" t="shared" si="30" ref="F92:Q92">SUM(F93:F94)</f>
        <v>0</v>
      </c>
      <c r="G92" s="14">
        <f t="shared" si="30"/>
        <v>0</v>
      </c>
      <c r="H92" s="14">
        <f t="shared" si="30"/>
        <v>0</v>
      </c>
      <c r="I92" s="14">
        <f t="shared" si="30"/>
        <v>0</v>
      </c>
      <c r="J92" s="14">
        <f t="shared" si="30"/>
        <v>2549.6</v>
      </c>
      <c r="K92" s="14">
        <f t="shared" si="30"/>
        <v>0</v>
      </c>
      <c r="L92" s="14">
        <f t="shared" si="30"/>
        <v>0</v>
      </c>
      <c r="M92" s="14">
        <f t="shared" si="30"/>
        <v>0</v>
      </c>
      <c r="N92" s="14">
        <f t="shared" si="30"/>
        <v>0</v>
      </c>
      <c r="O92" s="14">
        <f t="shared" si="30"/>
        <v>0</v>
      </c>
      <c r="P92" s="14">
        <f t="shared" si="30"/>
        <v>0</v>
      </c>
      <c r="Q92" s="14">
        <f t="shared" si="30"/>
        <v>0</v>
      </c>
    </row>
    <row r="93" spans="1:17" s="18" customFormat="1" ht="18" customHeight="1">
      <c r="A93" s="62" t="s">
        <v>131</v>
      </c>
      <c r="B93" s="16">
        <f>F93+H93+J93+L93+N93+P93</f>
        <v>534.4</v>
      </c>
      <c r="C93" s="16">
        <f>G93+I93+K93+M93+O93+Q93</f>
        <v>0</v>
      </c>
      <c r="D93" s="16">
        <f t="shared" si="15"/>
        <v>-534.4</v>
      </c>
      <c r="E93" s="16"/>
      <c r="F93" s="16"/>
      <c r="G93" s="16"/>
      <c r="H93" s="16"/>
      <c r="I93" s="16"/>
      <c r="J93" s="16">
        <v>534.4</v>
      </c>
      <c r="K93" s="16"/>
      <c r="L93" s="16"/>
      <c r="M93" s="16"/>
      <c r="N93" s="16"/>
      <c r="O93" s="16"/>
      <c r="P93" s="16"/>
      <c r="Q93" s="17"/>
    </row>
    <row r="94" spans="1:17" s="18" customFormat="1" ht="37.5" customHeight="1">
      <c r="A94" s="15" t="s">
        <v>172</v>
      </c>
      <c r="B94" s="16">
        <f>F94+H94+J94+L94+N94+P94</f>
        <v>2015.2</v>
      </c>
      <c r="C94" s="16">
        <f>G94+I94+K94+M94+O94+Q94</f>
        <v>0</v>
      </c>
      <c r="D94" s="16">
        <f t="shared" si="15"/>
        <v>-2015.2</v>
      </c>
      <c r="E94" s="16"/>
      <c r="F94" s="16"/>
      <c r="G94" s="16"/>
      <c r="H94" s="16"/>
      <c r="I94" s="16"/>
      <c r="J94" s="16">
        <v>2015.2</v>
      </c>
      <c r="K94" s="16"/>
      <c r="L94" s="16"/>
      <c r="M94" s="16"/>
      <c r="N94" s="16"/>
      <c r="O94" s="16"/>
      <c r="P94" s="16"/>
      <c r="Q94" s="17"/>
    </row>
    <row r="95" spans="1:17" s="22" customFormat="1" ht="23.25" customHeight="1">
      <c r="A95" s="13" t="s">
        <v>48</v>
      </c>
      <c r="B95" s="14">
        <f>SUM(B96:B96)</f>
        <v>348</v>
      </c>
      <c r="C95" s="14">
        <f>SUM(C96:C96)</f>
        <v>0</v>
      </c>
      <c r="D95" s="14">
        <f t="shared" si="15"/>
        <v>-348</v>
      </c>
      <c r="E95" s="14"/>
      <c r="F95" s="14">
        <f aca="true" t="shared" si="31" ref="F95:Q95">SUM(F96:F96)</f>
        <v>174</v>
      </c>
      <c r="G95" s="14">
        <f t="shared" si="31"/>
        <v>0</v>
      </c>
      <c r="H95" s="14">
        <f t="shared" si="31"/>
        <v>0</v>
      </c>
      <c r="I95" s="14">
        <f t="shared" si="31"/>
        <v>0</v>
      </c>
      <c r="J95" s="14">
        <f t="shared" si="31"/>
        <v>174</v>
      </c>
      <c r="K95" s="14">
        <f t="shared" si="31"/>
        <v>0</v>
      </c>
      <c r="L95" s="14">
        <f t="shared" si="31"/>
        <v>0</v>
      </c>
      <c r="M95" s="14">
        <f t="shared" si="31"/>
        <v>0</v>
      </c>
      <c r="N95" s="14">
        <f t="shared" si="31"/>
        <v>0</v>
      </c>
      <c r="O95" s="14">
        <f t="shared" si="31"/>
        <v>0</v>
      </c>
      <c r="P95" s="14">
        <f t="shared" si="31"/>
        <v>0</v>
      </c>
      <c r="Q95" s="14">
        <f t="shared" si="31"/>
        <v>0</v>
      </c>
    </row>
    <row r="96" spans="1:17" s="18" customFormat="1" ht="51" customHeight="1">
      <c r="A96" s="63" t="s">
        <v>135</v>
      </c>
      <c r="B96" s="16">
        <f>F96+H96+J96+L96+N96+P96</f>
        <v>348</v>
      </c>
      <c r="C96" s="16">
        <f>G96+I96+K96+M96+O96+Q96</f>
        <v>0</v>
      </c>
      <c r="D96" s="16">
        <f t="shared" si="15"/>
        <v>-348</v>
      </c>
      <c r="E96" s="16"/>
      <c r="F96" s="16">
        <v>174</v>
      </c>
      <c r="G96" s="16"/>
      <c r="H96" s="16"/>
      <c r="I96" s="16"/>
      <c r="J96" s="16">
        <v>174</v>
      </c>
      <c r="K96" s="16"/>
      <c r="L96" s="16"/>
      <c r="M96" s="16"/>
      <c r="N96" s="16"/>
      <c r="O96" s="16"/>
      <c r="P96" s="16"/>
      <c r="Q96" s="17"/>
    </row>
    <row r="97" spans="1:17" s="22" customFormat="1" ht="33.75" customHeight="1" hidden="1">
      <c r="A97" s="13" t="s">
        <v>49</v>
      </c>
      <c r="B97" s="14">
        <f>SUM(B98:B110)</f>
        <v>0</v>
      </c>
      <c r="C97" s="14">
        <f>SUM(C98:C110)</f>
        <v>0</v>
      </c>
      <c r="D97" s="14">
        <f t="shared" si="15"/>
        <v>0</v>
      </c>
      <c r="E97" s="14"/>
      <c r="F97" s="14">
        <f aca="true" t="shared" si="32" ref="F97:Q97">SUM(F98:F110)</f>
        <v>0</v>
      </c>
      <c r="G97" s="14">
        <f t="shared" si="32"/>
        <v>0</v>
      </c>
      <c r="H97" s="14">
        <f t="shared" si="32"/>
        <v>0</v>
      </c>
      <c r="I97" s="14">
        <f t="shared" si="32"/>
        <v>0</v>
      </c>
      <c r="J97" s="14">
        <f t="shared" si="32"/>
        <v>0</v>
      </c>
      <c r="K97" s="14">
        <f t="shared" si="32"/>
        <v>0</v>
      </c>
      <c r="L97" s="14">
        <f t="shared" si="32"/>
        <v>0</v>
      </c>
      <c r="M97" s="14">
        <f t="shared" si="32"/>
        <v>0</v>
      </c>
      <c r="N97" s="14">
        <f t="shared" si="32"/>
        <v>0</v>
      </c>
      <c r="O97" s="14">
        <f t="shared" si="32"/>
        <v>0</v>
      </c>
      <c r="P97" s="14">
        <f t="shared" si="32"/>
        <v>0</v>
      </c>
      <c r="Q97" s="14">
        <f t="shared" si="32"/>
        <v>0</v>
      </c>
    </row>
    <row r="98" spans="1:17" s="22" customFormat="1" ht="18" customHeight="1" hidden="1">
      <c r="A98" s="15"/>
      <c r="B98" s="16">
        <f aca="true" t="shared" si="33" ref="B98:B110">F98+H98+J98+L98+N98+P98</f>
        <v>0</v>
      </c>
      <c r="C98" s="16">
        <f aca="true" t="shared" si="34" ref="C98:C110">G98+I98+K98+M98+O98+Q98</f>
        <v>0</v>
      </c>
      <c r="D98" s="16">
        <f t="shared" si="15"/>
        <v>0</v>
      </c>
      <c r="E98" s="16"/>
      <c r="F98" s="14"/>
      <c r="G98" s="14"/>
      <c r="H98" s="16"/>
      <c r="I98" s="16"/>
      <c r="J98" s="16"/>
      <c r="K98" s="16"/>
      <c r="L98" s="14"/>
      <c r="M98" s="14"/>
      <c r="N98" s="14"/>
      <c r="O98" s="14"/>
      <c r="P98" s="14"/>
      <c r="Q98" s="21"/>
    </row>
    <row r="99" spans="1:17" s="18" customFormat="1" ht="18" customHeight="1" hidden="1">
      <c r="A99" s="23"/>
      <c r="B99" s="16">
        <f t="shared" si="33"/>
        <v>0</v>
      </c>
      <c r="C99" s="16">
        <f t="shared" si="34"/>
        <v>0</v>
      </c>
      <c r="D99" s="16">
        <f t="shared" si="15"/>
        <v>0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</row>
    <row r="100" spans="1:17" s="18" customFormat="1" ht="18" customHeight="1" hidden="1">
      <c r="A100" s="15"/>
      <c r="B100" s="16">
        <f t="shared" si="33"/>
        <v>0</v>
      </c>
      <c r="C100" s="16">
        <f t="shared" si="34"/>
        <v>0</v>
      </c>
      <c r="D100" s="16">
        <f t="shared" si="15"/>
        <v>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7"/>
    </row>
    <row r="101" spans="1:17" s="22" customFormat="1" ht="18" customHeight="1" hidden="1">
      <c r="A101" s="15"/>
      <c r="B101" s="16">
        <f t="shared" si="33"/>
        <v>0</v>
      </c>
      <c r="C101" s="16">
        <f t="shared" si="34"/>
        <v>0</v>
      </c>
      <c r="D101" s="16">
        <f t="shared" si="15"/>
        <v>0</v>
      </c>
      <c r="E101" s="16"/>
      <c r="F101" s="14"/>
      <c r="G101" s="14"/>
      <c r="H101" s="16"/>
      <c r="I101" s="16"/>
      <c r="J101" s="16"/>
      <c r="K101" s="16"/>
      <c r="L101" s="14"/>
      <c r="M101" s="14"/>
      <c r="N101" s="14"/>
      <c r="O101" s="14"/>
      <c r="P101" s="14"/>
      <c r="Q101" s="21"/>
    </row>
    <row r="102" spans="1:17" s="22" customFormat="1" ht="18" customHeight="1" hidden="1">
      <c r="A102" s="15"/>
      <c r="B102" s="16">
        <f t="shared" si="33"/>
        <v>0</v>
      </c>
      <c r="C102" s="16">
        <f t="shared" si="34"/>
        <v>0</v>
      </c>
      <c r="D102" s="16">
        <f t="shared" si="15"/>
        <v>0</v>
      </c>
      <c r="E102" s="16"/>
      <c r="F102" s="14"/>
      <c r="G102" s="14"/>
      <c r="H102" s="16"/>
      <c r="I102" s="16"/>
      <c r="J102" s="16"/>
      <c r="K102" s="16"/>
      <c r="L102" s="14"/>
      <c r="M102" s="14"/>
      <c r="N102" s="14"/>
      <c r="O102" s="14"/>
      <c r="P102" s="14"/>
      <c r="Q102" s="21"/>
    </row>
    <row r="103" spans="1:17" s="22" customFormat="1" ht="18" customHeight="1" hidden="1">
      <c r="A103" s="15"/>
      <c r="B103" s="16">
        <f t="shared" si="33"/>
        <v>0</v>
      </c>
      <c r="C103" s="16">
        <f t="shared" si="34"/>
        <v>0</v>
      </c>
      <c r="D103" s="16">
        <f aca="true" t="shared" si="35" ref="D103:D172">C103-B103</f>
        <v>0</v>
      </c>
      <c r="E103" s="16"/>
      <c r="F103" s="14"/>
      <c r="G103" s="14"/>
      <c r="H103" s="16"/>
      <c r="I103" s="16"/>
      <c r="J103" s="16"/>
      <c r="K103" s="16"/>
      <c r="L103" s="14"/>
      <c r="M103" s="14"/>
      <c r="N103" s="14"/>
      <c r="O103" s="14"/>
      <c r="P103" s="14"/>
      <c r="Q103" s="21"/>
    </row>
    <row r="104" spans="1:17" s="22" customFormat="1" ht="18" customHeight="1" hidden="1">
      <c r="A104" s="15"/>
      <c r="B104" s="16">
        <f t="shared" si="33"/>
        <v>0</v>
      </c>
      <c r="C104" s="16">
        <f t="shared" si="34"/>
        <v>0</v>
      </c>
      <c r="D104" s="16">
        <f t="shared" si="35"/>
        <v>0</v>
      </c>
      <c r="E104" s="16"/>
      <c r="F104" s="14"/>
      <c r="G104" s="14"/>
      <c r="H104" s="16"/>
      <c r="I104" s="16"/>
      <c r="J104" s="16"/>
      <c r="K104" s="16"/>
      <c r="L104" s="14"/>
      <c r="M104" s="14"/>
      <c r="N104" s="14"/>
      <c r="O104" s="14"/>
      <c r="P104" s="14"/>
      <c r="Q104" s="21"/>
    </row>
    <row r="105" spans="1:17" s="22" customFormat="1" ht="18" customHeight="1" hidden="1">
      <c r="A105" s="15"/>
      <c r="B105" s="16">
        <f t="shared" si="33"/>
        <v>0</v>
      </c>
      <c r="C105" s="16">
        <f t="shared" si="34"/>
        <v>0</v>
      </c>
      <c r="D105" s="16">
        <f t="shared" si="35"/>
        <v>0</v>
      </c>
      <c r="E105" s="16"/>
      <c r="F105" s="14"/>
      <c r="G105" s="14"/>
      <c r="H105" s="16"/>
      <c r="I105" s="16"/>
      <c r="J105" s="16"/>
      <c r="K105" s="16"/>
      <c r="L105" s="14"/>
      <c r="M105" s="14"/>
      <c r="N105" s="14"/>
      <c r="O105" s="14"/>
      <c r="P105" s="14"/>
      <c r="Q105" s="21"/>
    </row>
    <row r="106" spans="1:17" s="22" customFormat="1" ht="18" customHeight="1" hidden="1">
      <c r="A106" s="15"/>
      <c r="B106" s="16">
        <f t="shared" si="33"/>
        <v>0</v>
      </c>
      <c r="C106" s="16">
        <f t="shared" si="34"/>
        <v>0</v>
      </c>
      <c r="D106" s="16">
        <f t="shared" si="35"/>
        <v>0</v>
      </c>
      <c r="E106" s="16"/>
      <c r="F106" s="14"/>
      <c r="G106" s="14"/>
      <c r="H106" s="16"/>
      <c r="I106" s="16"/>
      <c r="J106" s="16"/>
      <c r="K106" s="16"/>
      <c r="L106" s="14"/>
      <c r="M106" s="14"/>
      <c r="N106" s="14"/>
      <c r="O106" s="14"/>
      <c r="P106" s="14"/>
      <c r="Q106" s="21"/>
    </row>
    <row r="107" spans="1:17" s="22" customFormat="1" ht="18" customHeight="1" hidden="1">
      <c r="A107" s="15"/>
      <c r="B107" s="16">
        <f t="shared" si="33"/>
        <v>0</v>
      </c>
      <c r="C107" s="16">
        <f t="shared" si="34"/>
        <v>0</v>
      </c>
      <c r="D107" s="16">
        <f t="shared" si="35"/>
        <v>0</v>
      </c>
      <c r="E107" s="16"/>
      <c r="F107" s="14"/>
      <c r="G107" s="14"/>
      <c r="H107" s="16"/>
      <c r="I107" s="16"/>
      <c r="J107" s="16"/>
      <c r="K107" s="16"/>
      <c r="L107" s="14"/>
      <c r="M107" s="14"/>
      <c r="N107" s="14"/>
      <c r="O107" s="14"/>
      <c r="P107" s="14"/>
      <c r="Q107" s="21"/>
    </row>
    <row r="108" spans="1:17" s="22" customFormat="1" ht="18" customHeight="1" hidden="1">
      <c r="A108" s="15"/>
      <c r="B108" s="16">
        <f t="shared" si="33"/>
        <v>0</v>
      </c>
      <c r="C108" s="16">
        <f t="shared" si="34"/>
        <v>0</v>
      </c>
      <c r="D108" s="16">
        <f t="shared" si="35"/>
        <v>0</v>
      </c>
      <c r="E108" s="16"/>
      <c r="F108" s="14"/>
      <c r="G108" s="14"/>
      <c r="H108" s="16"/>
      <c r="I108" s="16"/>
      <c r="J108" s="16"/>
      <c r="K108" s="16"/>
      <c r="L108" s="14"/>
      <c r="M108" s="14"/>
      <c r="N108" s="14"/>
      <c r="O108" s="14"/>
      <c r="P108" s="14"/>
      <c r="Q108" s="21"/>
    </row>
    <row r="109" spans="1:17" s="22" customFormat="1" ht="18" customHeight="1" hidden="1">
      <c r="A109" s="15"/>
      <c r="B109" s="16">
        <f t="shared" si="33"/>
        <v>0</v>
      </c>
      <c r="C109" s="16">
        <f t="shared" si="34"/>
        <v>0</v>
      </c>
      <c r="D109" s="16">
        <f t="shared" si="35"/>
        <v>0</v>
      </c>
      <c r="E109" s="16"/>
      <c r="F109" s="14"/>
      <c r="G109" s="14"/>
      <c r="H109" s="16"/>
      <c r="I109" s="16"/>
      <c r="J109" s="16"/>
      <c r="K109" s="16"/>
      <c r="L109" s="14"/>
      <c r="M109" s="14"/>
      <c r="N109" s="14"/>
      <c r="O109" s="14"/>
      <c r="P109" s="14"/>
      <c r="Q109" s="21"/>
    </row>
    <row r="110" spans="1:17" s="22" customFormat="1" ht="18" customHeight="1" hidden="1">
      <c r="A110" s="15"/>
      <c r="B110" s="16">
        <f t="shared" si="33"/>
        <v>0</v>
      </c>
      <c r="C110" s="16">
        <f t="shared" si="34"/>
        <v>0</v>
      </c>
      <c r="D110" s="16">
        <f t="shared" si="35"/>
        <v>0</v>
      </c>
      <c r="E110" s="16"/>
      <c r="F110" s="14"/>
      <c r="G110" s="14"/>
      <c r="H110" s="16"/>
      <c r="I110" s="16"/>
      <c r="J110" s="16"/>
      <c r="K110" s="16"/>
      <c r="L110" s="14"/>
      <c r="M110" s="14"/>
      <c r="N110" s="14"/>
      <c r="O110" s="14"/>
      <c r="P110" s="14"/>
      <c r="Q110" s="21"/>
    </row>
    <row r="111" spans="1:17" s="18" customFormat="1" ht="18" customHeight="1">
      <c r="A111" s="13" t="s">
        <v>50</v>
      </c>
      <c r="B111" s="14">
        <f>SUM(B112:B114)</f>
        <v>212.4</v>
      </c>
      <c r="C111" s="14">
        <f>SUM(C112:C114)</f>
        <v>0</v>
      </c>
      <c r="D111" s="16">
        <f t="shared" si="35"/>
        <v>-212.4</v>
      </c>
      <c r="E111" s="16"/>
      <c r="F111" s="14">
        <f>SUM(F112:F114)</f>
        <v>0</v>
      </c>
      <c r="G111" s="14">
        <f aca="true" t="shared" si="36" ref="G111:Q111">SUM(G112:G114)</f>
        <v>0</v>
      </c>
      <c r="H111" s="14">
        <f t="shared" si="36"/>
        <v>0</v>
      </c>
      <c r="I111" s="14">
        <f t="shared" si="36"/>
        <v>0</v>
      </c>
      <c r="J111" s="14">
        <f t="shared" si="36"/>
        <v>212.4</v>
      </c>
      <c r="K111" s="14">
        <f t="shared" si="36"/>
        <v>0</v>
      </c>
      <c r="L111" s="14">
        <f t="shared" si="36"/>
        <v>0</v>
      </c>
      <c r="M111" s="14">
        <f t="shared" si="36"/>
        <v>0</v>
      </c>
      <c r="N111" s="14">
        <f t="shared" si="36"/>
        <v>0</v>
      </c>
      <c r="O111" s="14">
        <f t="shared" si="36"/>
        <v>0</v>
      </c>
      <c r="P111" s="14">
        <f t="shared" si="36"/>
        <v>0</v>
      </c>
      <c r="Q111" s="14">
        <f t="shared" si="36"/>
        <v>0</v>
      </c>
    </row>
    <row r="112" spans="1:17" s="18" customFormat="1" ht="18" customHeight="1">
      <c r="A112" s="63" t="s">
        <v>136</v>
      </c>
      <c r="B112" s="16">
        <f aca="true" t="shared" si="37" ref="B112:C114">F112+H112+J112+L112+N112+P112</f>
        <v>165</v>
      </c>
      <c r="C112" s="16">
        <f t="shared" si="37"/>
        <v>0</v>
      </c>
      <c r="D112" s="16">
        <f t="shared" si="35"/>
        <v>-165</v>
      </c>
      <c r="E112" s="16"/>
      <c r="F112" s="14"/>
      <c r="G112" s="14"/>
      <c r="H112" s="14"/>
      <c r="I112" s="14"/>
      <c r="J112" s="16">
        <v>165</v>
      </c>
      <c r="K112" s="16"/>
      <c r="L112" s="14"/>
      <c r="M112" s="14"/>
      <c r="N112" s="16"/>
      <c r="O112" s="16"/>
      <c r="P112" s="14"/>
      <c r="Q112" s="17"/>
    </row>
    <row r="113" spans="1:17" s="18" customFormat="1" ht="18" customHeight="1">
      <c r="A113" s="63" t="s">
        <v>137</v>
      </c>
      <c r="B113" s="16">
        <f t="shared" si="37"/>
        <v>47.4</v>
      </c>
      <c r="C113" s="16">
        <f t="shared" si="37"/>
        <v>0</v>
      </c>
      <c r="D113" s="16">
        <f t="shared" si="35"/>
        <v>-47.4</v>
      </c>
      <c r="E113" s="16"/>
      <c r="F113" s="14"/>
      <c r="G113" s="14"/>
      <c r="H113" s="16"/>
      <c r="I113" s="16"/>
      <c r="J113" s="16">
        <v>47.4</v>
      </c>
      <c r="K113" s="16"/>
      <c r="L113" s="14"/>
      <c r="M113" s="14"/>
      <c r="N113" s="16"/>
      <c r="O113" s="16"/>
      <c r="P113" s="14"/>
      <c r="Q113" s="17"/>
    </row>
    <row r="114" spans="1:17" s="18" customFormat="1" ht="18" customHeight="1" hidden="1">
      <c r="A114" s="15"/>
      <c r="B114" s="16">
        <f t="shared" si="37"/>
        <v>0</v>
      </c>
      <c r="C114" s="16">
        <f t="shared" si="37"/>
        <v>0</v>
      </c>
      <c r="D114" s="16">
        <f t="shared" si="35"/>
        <v>0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7"/>
    </row>
    <row r="115" spans="1:17" s="20" customFormat="1" ht="18" customHeight="1" hidden="1">
      <c r="A115" s="19" t="s">
        <v>51</v>
      </c>
      <c r="B115" s="12">
        <f>B116+B118</f>
        <v>0</v>
      </c>
      <c r="C115" s="12">
        <f>C116+C118</f>
        <v>0</v>
      </c>
      <c r="D115" s="12">
        <f t="shared" si="35"/>
        <v>0</v>
      </c>
      <c r="E115" s="12"/>
      <c r="F115" s="12">
        <f aca="true" t="shared" si="38" ref="F115:Q115">F116+F118</f>
        <v>0</v>
      </c>
      <c r="G115" s="12">
        <f t="shared" si="38"/>
        <v>0</v>
      </c>
      <c r="H115" s="12">
        <f t="shared" si="38"/>
        <v>0</v>
      </c>
      <c r="I115" s="12">
        <f t="shared" si="38"/>
        <v>0</v>
      </c>
      <c r="J115" s="12">
        <f t="shared" si="38"/>
        <v>0</v>
      </c>
      <c r="K115" s="12">
        <f t="shared" si="38"/>
        <v>0</v>
      </c>
      <c r="L115" s="12">
        <f t="shared" si="38"/>
        <v>0</v>
      </c>
      <c r="M115" s="12">
        <f t="shared" si="38"/>
        <v>0</v>
      </c>
      <c r="N115" s="12">
        <f t="shared" si="38"/>
        <v>0</v>
      </c>
      <c r="O115" s="12">
        <f t="shared" si="38"/>
        <v>0</v>
      </c>
      <c r="P115" s="12">
        <f t="shared" si="38"/>
        <v>0</v>
      </c>
      <c r="Q115" s="12">
        <f t="shared" si="38"/>
        <v>0</v>
      </c>
    </row>
    <row r="116" spans="1:17" s="18" customFormat="1" ht="18.75" customHeight="1" hidden="1">
      <c r="A116" s="13" t="s">
        <v>42</v>
      </c>
      <c r="B116" s="14">
        <f>SUM(B117:B117)</f>
        <v>0</v>
      </c>
      <c r="C116" s="14">
        <f>SUM(C117:C117)</f>
        <v>0</v>
      </c>
      <c r="D116" s="14">
        <f t="shared" si="35"/>
        <v>0</v>
      </c>
      <c r="E116" s="14"/>
      <c r="F116" s="14">
        <f aca="true" t="shared" si="39" ref="F116:Q116">SUM(F117:F117)</f>
        <v>0</v>
      </c>
      <c r="G116" s="14">
        <f t="shared" si="39"/>
        <v>0</v>
      </c>
      <c r="H116" s="14">
        <f t="shared" si="39"/>
        <v>0</v>
      </c>
      <c r="I116" s="14">
        <f t="shared" si="39"/>
        <v>0</v>
      </c>
      <c r="J116" s="14">
        <f t="shared" si="39"/>
        <v>0</v>
      </c>
      <c r="K116" s="14">
        <f t="shared" si="39"/>
        <v>0</v>
      </c>
      <c r="L116" s="14">
        <f t="shared" si="39"/>
        <v>0</v>
      </c>
      <c r="M116" s="14">
        <f t="shared" si="39"/>
        <v>0</v>
      </c>
      <c r="N116" s="14">
        <f t="shared" si="39"/>
        <v>0</v>
      </c>
      <c r="O116" s="14">
        <f t="shared" si="39"/>
        <v>0</v>
      </c>
      <c r="P116" s="14">
        <f t="shared" si="39"/>
        <v>0</v>
      </c>
      <c r="Q116" s="14">
        <f t="shared" si="39"/>
        <v>0</v>
      </c>
    </row>
    <row r="117" spans="1:17" s="18" customFormat="1" ht="21" customHeight="1" hidden="1">
      <c r="A117" s="15"/>
      <c r="B117" s="16">
        <f>F117+H117+J117+L117+N117+P117</f>
        <v>0</v>
      </c>
      <c r="C117" s="16">
        <f>G117+I117+K117+M117+O117+Q117</f>
        <v>0</v>
      </c>
      <c r="D117" s="16">
        <f t="shared" si="35"/>
        <v>0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7"/>
    </row>
    <row r="118" spans="1:17" s="27" customFormat="1" ht="15.75" hidden="1">
      <c r="A118" s="25" t="s">
        <v>45</v>
      </c>
      <c r="B118" s="26">
        <f>SUM(B119)</f>
        <v>0</v>
      </c>
      <c r="C118" s="26">
        <f>SUM(C119)</f>
        <v>0</v>
      </c>
      <c r="D118" s="16">
        <f t="shared" si="35"/>
        <v>0</v>
      </c>
      <c r="E118" s="16"/>
      <c r="F118" s="26">
        <f>SUM(F119)</f>
        <v>0</v>
      </c>
      <c r="G118" s="26"/>
      <c r="H118" s="26">
        <f>SUM(H119)</f>
        <v>0</v>
      </c>
      <c r="I118" s="26"/>
      <c r="J118" s="26">
        <f>SUM(J119)</f>
        <v>0</v>
      </c>
      <c r="K118" s="26"/>
      <c r="L118" s="26">
        <f>SUM(L119)</f>
        <v>0</v>
      </c>
      <c r="M118" s="26"/>
      <c r="N118" s="26">
        <f>SUM(N119)</f>
        <v>0</v>
      </c>
      <c r="O118" s="26"/>
      <c r="P118" s="26">
        <f>SUM(P119)</f>
        <v>0</v>
      </c>
      <c r="Q118" s="25"/>
    </row>
    <row r="119" spans="1:17" s="18" customFormat="1" ht="16.5" customHeight="1" hidden="1">
      <c r="A119" s="15"/>
      <c r="B119" s="28">
        <f>F119+H119+J119+L119+N119+P119</f>
        <v>0</v>
      </c>
      <c r="C119" s="28">
        <f>G119+I119+K119+M119+O119+Q119</f>
        <v>0</v>
      </c>
      <c r="D119" s="16">
        <f t="shared" si="35"/>
        <v>0</v>
      </c>
      <c r="E119" s="16"/>
      <c r="F119" s="16"/>
      <c r="G119" s="16"/>
      <c r="H119" s="28"/>
      <c r="I119" s="28"/>
      <c r="J119" s="16"/>
      <c r="K119" s="16"/>
      <c r="L119" s="16"/>
      <c r="M119" s="16"/>
      <c r="N119" s="16"/>
      <c r="O119" s="16"/>
      <c r="P119" s="16"/>
      <c r="Q119" s="17"/>
    </row>
    <row r="120" spans="1:17" s="18" customFormat="1" ht="16.5" customHeight="1">
      <c r="A120" s="19" t="s">
        <v>52</v>
      </c>
      <c r="B120" s="12">
        <f>B121+B128</f>
        <v>3041.3</v>
      </c>
      <c r="C120" s="12">
        <f>C121+C128</f>
        <v>0</v>
      </c>
      <c r="D120" s="12">
        <f t="shared" si="35"/>
        <v>-3041.3</v>
      </c>
      <c r="E120" s="12"/>
      <c r="F120" s="12">
        <f aca="true" t="shared" si="40" ref="F120:Q120">F121+F128</f>
        <v>0</v>
      </c>
      <c r="G120" s="12">
        <f t="shared" si="40"/>
        <v>0</v>
      </c>
      <c r="H120" s="12">
        <f t="shared" si="40"/>
        <v>1628.4</v>
      </c>
      <c r="I120" s="12">
        <f t="shared" si="40"/>
        <v>0</v>
      </c>
      <c r="J120" s="12">
        <f t="shared" si="40"/>
        <v>282.9</v>
      </c>
      <c r="K120" s="12">
        <f t="shared" si="40"/>
        <v>0</v>
      </c>
      <c r="L120" s="12">
        <f t="shared" si="40"/>
        <v>0</v>
      </c>
      <c r="M120" s="12">
        <f t="shared" si="40"/>
        <v>0</v>
      </c>
      <c r="N120" s="12">
        <f t="shared" si="40"/>
        <v>1130</v>
      </c>
      <c r="O120" s="12">
        <f t="shared" si="40"/>
        <v>0</v>
      </c>
      <c r="P120" s="12">
        <f t="shared" si="40"/>
        <v>0</v>
      </c>
      <c r="Q120" s="12">
        <f t="shared" si="40"/>
        <v>0</v>
      </c>
    </row>
    <row r="121" spans="1:17" s="8" customFormat="1" ht="16.5" customHeight="1">
      <c r="A121" s="13" t="s">
        <v>42</v>
      </c>
      <c r="B121" s="14">
        <f>SUM(B122:B127)</f>
        <v>1911.3000000000002</v>
      </c>
      <c r="C121" s="14">
        <f>SUM(C122:C127)</f>
        <v>0</v>
      </c>
      <c r="D121" s="14">
        <f t="shared" si="35"/>
        <v>-1911.3000000000002</v>
      </c>
      <c r="E121" s="14"/>
      <c r="F121" s="14">
        <f aca="true" t="shared" si="41" ref="F121:Q121">SUM(F122:F127)</f>
        <v>0</v>
      </c>
      <c r="G121" s="14">
        <f t="shared" si="41"/>
        <v>0</v>
      </c>
      <c r="H121" s="14">
        <f t="shared" si="41"/>
        <v>1628.4</v>
      </c>
      <c r="I121" s="14">
        <f t="shared" si="41"/>
        <v>0</v>
      </c>
      <c r="J121" s="14">
        <f t="shared" si="41"/>
        <v>282.9</v>
      </c>
      <c r="K121" s="14">
        <f t="shared" si="41"/>
        <v>0</v>
      </c>
      <c r="L121" s="14">
        <f t="shared" si="41"/>
        <v>0</v>
      </c>
      <c r="M121" s="14">
        <f t="shared" si="41"/>
        <v>0</v>
      </c>
      <c r="N121" s="14">
        <f t="shared" si="41"/>
        <v>0</v>
      </c>
      <c r="O121" s="14">
        <f t="shared" si="41"/>
        <v>0</v>
      </c>
      <c r="P121" s="14">
        <f t="shared" si="41"/>
        <v>0</v>
      </c>
      <c r="Q121" s="14">
        <f t="shared" si="41"/>
        <v>0</v>
      </c>
    </row>
    <row r="122" spans="1:17" s="18" customFormat="1" ht="39" customHeight="1">
      <c r="A122" s="23" t="s">
        <v>182</v>
      </c>
      <c r="B122" s="16">
        <f aca="true" t="shared" si="42" ref="B122:C127">F122+H122+J122+L122+N122+P122</f>
        <v>1911.3000000000002</v>
      </c>
      <c r="C122" s="16">
        <f t="shared" si="42"/>
        <v>0</v>
      </c>
      <c r="D122" s="16">
        <f t="shared" si="35"/>
        <v>-1911.3000000000002</v>
      </c>
      <c r="E122" s="16"/>
      <c r="F122" s="16"/>
      <c r="G122" s="16"/>
      <c r="H122" s="16">
        <v>1628.4</v>
      </c>
      <c r="I122" s="16"/>
      <c r="J122" s="16">
        <v>282.9</v>
      </c>
      <c r="K122" s="16"/>
      <c r="L122" s="16"/>
      <c r="M122" s="16"/>
      <c r="N122" s="16"/>
      <c r="O122" s="16"/>
      <c r="P122" s="16"/>
      <c r="Q122" s="17"/>
    </row>
    <row r="123" spans="1:17" s="18" customFormat="1" ht="16.5" customHeight="1" hidden="1">
      <c r="A123" s="15"/>
      <c r="B123" s="16">
        <f t="shared" si="42"/>
        <v>0</v>
      </c>
      <c r="C123" s="16">
        <f t="shared" si="42"/>
        <v>0</v>
      </c>
      <c r="D123" s="16">
        <f t="shared" si="35"/>
        <v>0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7"/>
    </row>
    <row r="124" spans="1:17" s="18" customFormat="1" ht="16.5" customHeight="1" hidden="1">
      <c r="A124" s="15"/>
      <c r="B124" s="16">
        <f t="shared" si="42"/>
        <v>0</v>
      </c>
      <c r="C124" s="16">
        <f t="shared" si="42"/>
        <v>0</v>
      </c>
      <c r="D124" s="16">
        <f t="shared" si="35"/>
        <v>0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7"/>
    </row>
    <row r="125" spans="1:17" s="18" customFormat="1" ht="16.5" customHeight="1" hidden="1">
      <c r="A125" s="15"/>
      <c r="B125" s="16">
        <f t="shared" si="42"/>
        <v>0</v>
      </c>
      <c r="C125" s="16">
        <f t="shared" si="42"/>
        <v>0</v>
      </c>
      <c r="D125" s="16">
        <f t="shared" si="35"/>
        <v>0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7"/>
    </row>
    <row r="126" spans="1:17" s="18" customFormat="1" ht="16.5" customHeight="1" hidden="1">
      <c r="A126" s="15"/>
      <c r="B126" s="16">
        <f t="shared" si="42"/>
        <v>0</v>
      </c>
      <c r="C126" s="16">
        <f t="shared" si="42"/>
        <v>0</v>
      </c>
      <c r="D126" s="16">
        <f t="shared" si="35"/>
        <v>0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7"/>
    </row>
    <row r="127" spans="1:17" s="18" customFormat="1" ht="16.5" customHeight="1" hidden="1">
      <c r="A127" s="23"/>
      <c r="B127" s="16">
        <f t="shared" si="42"/>
        <v>0</v>
      </c>
      <c r="C127" s="16">
        <f t="shared" si="42"/>
        <v>0</v>
      </c>
      <c r="D127" s="16">
        <f t="shared" si="35"/>
        <v>0</v>
      </c>
      <c r="E127" s="16" t="s">
        <v>36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7"/>
    </row>
    <row r="128" spans="1:17" s="22" customFormat="1" ht="15" customHeight="1">
      <c r="A128" s="13" t="s">
        <v>53</v>
      </c>
      <c r="B128" s="14">
        <f>SUM(B129:B132)</f>
        <v>1130</v>
      </c>
      <c r="C128" s="14">
        <f aca="true" t="shared" si="43" ref="C128:P128">SUM(C129:C132)</f>
        <v>0</v>
      </c>
      <c r="D128" s="14">
        <f t="shared" si="43"/>
        <v>-300</v>
      </c>
      <c r="E128" s="14">
        <f t="shared" si="43"/>
        <v>0</v>
      </c>
      <c r="F128" s="14">
        <f>SUM(F129:F132)</f>
        <v>0</v>
      </c>
      <c r="G128" s="14">
        <f t="shared" si="43"/>
        <v>0</v>
      </c>
      <c r="H128" s="14">
        <f>SUM(H129:H132)</f>
        <v>0</v>
      </c>
      <c r="I128" s="14">
        <f t="shared" si="43"/>
        <v>0</v>
      </c>
      <c r="J128" s="14">
        <f t="shared" si="43"/>
        <v>0</v>
      </c>
      <c r="K128" s="14">
        <f t="shared" si="43"/>
        <v>0</v>
      </c>
      <c r="L128" s="14">
        <f t="shared" si="43"/>
        <v>0</v>
      </c>
      <c r="M128" s="14">
        <f t="shared" si="43"/>
        <v>0</v>
      </c>
      <c r="N128" s="14">
        <f t="shared" si="43"/>
        <v>1130</v>
      </c>
      <c r="O128" s="14">
        <f t="shared" si="43"/>
        <v>0</v>
      </c>
      <c r="P128" s="14">
        <f t="shared" si="43"/>
        <v>0</v>
      </c>
      <c r="Q128" s="14">
        <f>SUM(Q131:Q132)</f>
        <v>0</v>
      </c>
    </row>
    <row r="129" spans="1:17" s="22" customFormat="1" ht="37.5" customHeight="1">
      <c r="A129" s="15" t="s">
        <v>164</v>
      </c>
      <c r="B129" s="16">
        <f>F129+H129+J129+L129+N129+P129</f>
        <v>630</v>
      </c>
      <c r="C129" s="14"/>
      <c r="D129" s="14"/>
      <c r="E129" s="16"/>
      <c r="F129" s="14"/>
      <c r="G129" s="14"/>
      <c r="H129" s="14"/>
      <c r="I129" s="14"/>
      <c r="J129" s="14"/>
      <c r="K129" s="14"/>
      <c r="L129" s="14"/>
      <c r="M129" s="14"/>
      <c r="N129" s="16">
        <v>630</v>
      </c>
      <c r="O129" s="14"/>
      <c r="P129" s="14"/>
      <c r="Q129" s="14"/>
    </row>
    <row r="130" spans="1:17" s="22" customFormat="1" ht="20.25" customHeight="1">
      <c r="A130" s="15" t="s">
        <v>165</v>
      </c>
      <c r="B130" s="16">
        <f>F130+H130+J130+L130+N130+P130</f>
        <v>200</v>
      </c>
      <c r="C130" s="14"/>
      <c r="D130" s="14"/>
      <c r="E130" s="16"/>
      <c r="F130" s="14"/>
      <c r="G130" s="14"/>
      <c r="H130" s="14"/>
      <c r="I130" s="14"/>
      <c r="J130" s="14"/>
      <c r="K130" s="14"/>
      <c r="L130" s="14"/>
      <c r="M130" s="14"/>
      <c r="N130" s="16">
        <v>200</v>
      </c>
      <c r="O130" s="14"/>
      <c r="P130" s="14"/>
      <c r="Q130" s="14"/>
    </row>
    <row r="131" spans="1:17" s="18" customFormat="1" ht="39" customHeight="1">
      <c r="A131" s="15" t="s">
        <v>166</v>
      </c>
      <c r="B131" s="16">
        <f>F131+H131+J131+L131+N131+P131</f>
        <v>300</v>
      </c>
      <c r="C131" s="16">
        <f>G131+I131+K131+M131+O131+Q131</f>
        <v>0</v>
      </c>
      <c r="D131" s="16">
        <f t="shared" si="35"/>
        <v>-300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>
        <v>300</v>
      </c>
      <c r="O131" s="16"/>
      <c r="P131" s="16"/>
      <c r="Q131" s="17"/>
    </row>
    <row r="132" spans="1:17" s="18" customFormat="1" ht="0.75" customHeight="1">
      <c r="A132" s="15"/>
      <c r="B132" s="16">
        <f>F132+H132+J132+L132+N132+P132</f>
        <v>0</v>
      </c>
      <c r="C132" s="16">
        <f>G132+I132+K132+M132+O132+Q132</f>
        <v>0</v>
      </c>
      <c r="D132" s="16">
        <f t="shared" si="35"/>
        <v>0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7"/>
    </row>
    <row r="133" spans="1:17" s="24" customFormat="1" ht="36" customHeight="1" hidden="1">
      <c r="A133" s="19" t="s">
        <v>40</v>
      </c>
      <c r="B133" s="12">
        <f>B134+B140+B144+B148+B151</f>
        <v>0</v>
      </c>
      <c r="C133" s="12">
        <f>C134+C140+C144+C148+C151</f>
        <v>0</v>
      </c>
      <c r="D133" s="12">
        <f t="shared" si="35"/>
        <v>0</v>
      </c>
      <c r="E133" s="12"/>
      <c r="F133" s="12">
        <f aca="true" t="shared" si="44" ref="F133:Q133">F134+F140+F144+F148+F151</f>
        <v>0</v>
      </c>
      <c r="G133" s="12">
        <f t="shared" si="44"/>
        <v>0</v>
      </c>
      <c r="H133" s="12">
        <f t="shared" si="44"/>
        <v>0</v>
      </c>
      <c r="I133" s="12">
        <f t="shared" si="44"/>
        <v>0</v>
      </c>
      <c r="J133" s="12">
        <f t="shared" si="44"/>
        <v>0</v>
      </c>
      <c r="K133" s="12">
        <f t="shared" si="44"/>
        <v>0</v>
      </c>
      <c r="L133" s="12">
        <f t="shared" si="44"/>
        <v>0</v>
      </c>
      <c r="M133" s="12">
        <f t="shared" si="44"/>
        <v>0</v>
      </c>
      <c r="N133" s="12">
        <f t="shared" si="44"/>
        <v>0</v>
      </c>
      <c r="O133" s="12">
        <f t="shared" si="44"/>
        <v>0</v>
      </c>
      <c r="P133" s="12">
        <f t="shared" si="44"/>
        <v>0</v>
      </c>
      <c r="Q133" s="12">
        <f t="shared" si="44"/>
        <v>0</v>
      </c>
    </row>
    <row r="134" spans="1:17" s="22" customFormat="1" ht="136.5" customHeight="1" hidden="1">
      <c r="A134" s="13" t="s">
        <v>119</v>
      </c>
      <c r="B134" s="14">
        <f>SUM(B135:B139)</f>
        <v>0</v>
      </c>
      <c r="C134" s="14">
        <f>SUM(C135:C139)</f>
        <v>0</v>
      </c>
      <c r="D134" s="14">
        <f t="shared" si="35"/>
        <v>0</v>
      </c>
      <c r="E134" s="14"/>
      <c r="F134" s="14">
        <f>SUM(F135:F139)</f>
        <v>0</v>
      </c>
      <c r="G134" s="14">
        <f aca="true" t="shared" si="45" ref="G134:Q134">SUM(G135:G139)</f>
        <v>0</v>
      </c>
      <c r="H134" s="14">
        <f t="shared" si="45"/>
        <v>0</v>
      </c>
      <c r="I134" s="14">
        <f t="shared" si="45"/>
        <v>0</v>
      </c>
      <c r="J134" s="14">
        <f t="shared" si="45"/>
        <v>0</v>
      </c>
      <c r="K134" s="14">
        <f t="shared" si="45"/>
        <v>0</v>
      </c>
      <c r="L134" s="14">
        <f t="shared" si="45"/>
        <v>0</v>
      </c>
      <c r="M134" s="14">
        <f t="shared" si="45"/>
        <v>0</v>
      </c>
      <c r="N134" s="14">
        <f t="shared" si="45"/>
        <v>0</v>
      </c>
      <c r="O134" s="14">
        <f t="shared" si="45"/>
        <v>0</v>
      </c>
      <c r="P134" s="14">
        <f t="shared" si="45"/>
        <v>0</v>
      </c>
      <c r="Q134" s="14">
        <f t="shared" si="45"/>
        <v>0</v>
      </c>
    </row>
    <row r="135" spans="1:17" s="18" customFormat="1" ht="15.75" hidden="1">
      <c r="A135" s="15"/>
      <c r="B135" s="16">
        <f aca="true" t="shared" si="46" ref="B135:C139">F135+H135+J135+L135+N135+P135</f>
        <v>0</v>
      </c>
      <c r="C135" s="16">
        <f t="shared" si="46"/>
        <v>0</v>
      </c>
      <c r="D135" s="16">
        <f t="shared" si="35"/>
        <v>0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s="18" customFormat="1" ht="15.75" hidden="1">
      <c r="A136" s="15"/>
      <c r="B136" s="16">
        <f t="shared" si="46"/>
        <v>0</v>
      </c>
      <c r="C136" s="16">
        <f t="shared" si="46"/>
        <v>0</v>
      </c>
      <c r="D136" s="16">
        <f t="shared" si="35"/>
        <v>0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18" customFormat="1" ht="15.75" hidden="1">
      <c r="A137" s="15"/>
      <c r="B137" s="16">
        <f t="shared" si="46"/>
        <v>0</v>
      </c>
      <c r="C137" s="16">
        <f t="shared" si="46"/>
        <v>0</v>
      </c>
      <c r="D137" s="16">
        <f t="shared" si="35"/>
        <v>0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18" customFormat="1" ht="15.75" hidden="1">
      <c r="A138" s="15"/>
      <c r="B138" s="16">
        <f t="shared" si="46"/>
        <v>0</v>
      </c>
      <c r="C138" s="16">
        <f t="shared" si="46"/>
        <v>0</v>
      </c>
      <c r="D138" s="16">
        <f t="shared" si="35"/>
        <v>0</v>
      </c>
      <c r="E138" s="16"/>
      <c r="F138" s="16"/>
      <c r="G138" s="16"/>
      <c r="H138" s="16">
        <v>0</v>
      </c>
      <c r="I138" s="16">
        <v>0</v>
      </c>
      <c r="J138" s="16"/>
      <c r="K138" s="16"/>
      <c r="L138" s="16"/>
      <c r="M138" s="16"/>
      <c r="N138" s="16"/>
      <c r="O138" s="16"/>
      <c r="P138" s="16"/>
      <c r="Q138" s="16"/>
    </row>
    <row r="139" spans="1:17" s="18" customFormat="1" ht="15.75" hidden="1">
      <c r="A139" s="15"/>
      <c r="B139" s="16">
        <f t="shared" si="46"/>
        <v>0</v>
      </c>
      <c r="C139" s="16">
        <f t="shared" si="46"/>
        <v>0</v>
      </c>
      <c r="D139" s="16">
        <f t="shared" si="35"/>
        <v>0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22" customFormat="1" ht="15.75" hidden="1">
      <c r="A140" s="29" t="s">
        <v>54</v>
      </c>
      <c r="B140" s="14">
        <f>SUM(B141:B143)</f>
        <v>0</v>
      </c>
      <c r="C140" s="14">
        <f>SUM(C141:C143)</f>
        <v>0</v>
      </c>
      <c r="D140" s="16">
        <f t="shared" si="35"/>
        <v>0</v>
      </c>
      <c r="E140" s="16"/>
      <c r="F140" s="14">
        <f aca="true" t="shared" si="47" ref="F140:Q140">SUM(F141:F143)</f>
        <v>0</v>
      </c>
      <c r="G140" s="14">
        <f t="shared" si="47"/>
        <v>0</v>
      </c>
      <c r="H140" s="14">
        <f t="shared" si="47"/>
        <v>0</v>
      </c>
      <c r="I140" s="14">
        <f t="shared" si="47"/>
        <v>0</v>
      </c>
      <c r="J140" s="14">
        <f t="shared" si="47"/>
        <v>0</v>
      </c>
      <c r="K140" s="14">
        <f t="shared" si="47"/>
        <v>0</v>
      </c>
      <c r="L140" s="14">
        <f t="shared" si="47"/>
        <v>0</v>
      </c>
      <c r="M140" s="14">
        <f t="shared" si="47"/>
        <v>0</v>
      </c>
      <c r="N140" s="14">
        <f t="shared" si="47"/>
        <v>0</v>
      </c>
      <c r="O140" s="14">
        <f t="shared" si="47"/>
        <v>0</v>
      </c>
      <c r="P140" s="14">
        <f t="shared" si="47"/>
        <v>0</v>
      </c>
      <c r="Q140" s="14">
        <f t="shared" si="47"/>
        <v>0</v>
      </c>
    </row>
    <row r="141" spans="1:17" s="18" customFormat="1" ht="15" customHeight="1" hidden="1">
      <c r="A141" s="15"/>
      <c r="B141" s="16">
        <f aca="true" t="shared" si="48" ref="B141:C143">F141+H141+J141+L141+N141+P141</f>
        <v>0</v>
      </c>
      <c r="C141" s="16">
        <f t="shared" si="48"/>
        <v>0</v>
      </c>
      <c r="D141" s="16">
        <f t="shared" si="35"/>
        <v>0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18" customFormat="1" ht="15" customHeight="1" hidden="1">
      <c r="A142" s="15"/>
      <c r="B142" s="16">
        <f t="shared" si="48"/>
        <v>0</v>
      </c>
      <c r="C142" s="16">
        <f t="shared" si="48"/>
        <v>0</v>
      </c>
      <c r="D142" s="16">
        <f t="shared" si="35"/>
        <v>0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18" customFormat="1" ht="15" customHeight="1" hidden="1">
      <c r="A143" s="15"/>
      <c r="B143" s="16">
        <f t="shared" si="48"/>
        <v>0</v>
      </c>
      <c r="C143" s="16">
        <f t="shared" si="48"/>
        <v>0</v>
      </c>
      <c r="D143" s="16">
        <f t="shared" si="35"/>
        <v>0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31" customFormat="1" ht="15.75" hidden="1">
      <c r="A144" s="25" t="s">
        <v>22</v>
      </c>
      <c r="B144" s="30">
        <f>SUM(B145:B147)</f>
        <v>0</v>
      </c>
      <c r="C144" s="30">
        <f>SUM(C145:C147)</f>
        <v>0</v>
      </c>
      <c r="D144" s="16">
        <f t="shared" si="35"/>
        <v>0</v>
      </c>
      <c r="E144" s="16"/>
      <c r="F144" s="30">
        <f aca="true" t="shared" si="49" ref="F144:Q144">SUM(F145:F147)</f>
        <v>0</v>
      </c>
      <c r="G144" s="30">
        <f t="shared" si="49"/>
        <v>0</v>
      </c>
      <c r="H144" s="30">
        <f t="shared" si="49"/>
        <v>0</v>
      </c>
      <c r="I144" s="30">
        <f t="shared" si="49"/>
        <v>0</v>
      </c>
      <c r="J144" s="30">
        <f t="shared" si="49"/>
        <v>0</v>
      </c>
      <c r="K144" s="30">
        <f t="shared" si="49"/>
        <v>0</v>
      </c>
      <c r="L144" s="30">
        <f t="shared" si="49"/>
        <v>0</v>
      </c>
      <c r="M144" s="30">
        <f t="shared" si="49"/>
        <v>0</v>
      </c>
      <c r="N144" s="30">
        <f t="shared" si="49"/>
        <v>0</v>
      </c>
      <c r="O144" s="30">
        <f t="shared" si="49"/>
        <v>0</v>
      </c>
      <c r="P144" s="30">
        <f t="shared" si="49"/>
        <v>0</v>
      </c>
      <c r="Q144" s="30">
        <f t="shared" si="49"/>
        <v>0</v>
      </c>
    </row>
    <row r="145" spans="1:17" s="18" customFormat="1" ht="15.75" customHeight="1" hidden="1">
      <c r="A145" s="17"/>
      <c r="B145" s="16">
        <f aca="true" t="shared" si="50" ref="B145:C147">F145+H145+J145+L145+N145+P145</f>
        <v>0</v>
      </c>
      <c r="C145" s="16">
        <f t="shared" si="50"/>
        <v>0</v>
      </c>
      <c r="D145" s="16">
        <f t="shared" si="35"/>
        <v>0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18" customFormat="1" ht="14.25" customHeight="1" hidden="1">
      <c r="A146" s="17"/>
      <c r="B146" s="16">
        <f t="shared" si="50"/>
        <v>0</v>
      </c>
      <c r="C146" s="16">
        <f t="shared" si="50"/>
        <v>0</v>
      </c>
      <c r="D146" s="16">
        <f t="shared" si="35"/>
        <v>0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18" customFormat="1" ht="15.75" hidden="1">
      <c r="A147" s="17"/>
      <c r="B147" s="16">
        <f t="shared" si="50"/>
        <v>0</v>
      </c>
      <c r="C147" s="16">
        <f t="shared" si="50"/>
        <v>0</v>
      </c>
      <c r="D147" s="16">
        <f t="shared" si="35"/>
        <v>0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22" customFormat="1" ht="31.5" hidden="1">
      <c r="A148" s="29" t="s">
        <v>55</v>
      </c>
      <c r="B148" s="14">
        <f>SUM(B149:B150)</f>
        <v>0</v>
      </c>
      <c r="C148" s="14">
        <f>SUM(C149:C150)</f>
        <v>0</v>
      </c>
      <c r="D148" s="16">
        <f t="shared" si="35"/>
        <v>0</v>
      </c>
      <c r="E148" s="16"/>
      <c r="F148" s="14">
        <f aca="true" t="shared" si="51" ref="F148:Q148">SUM(F149:F150)</f>
        <v>0</v>
      </c>
      <c r="G148" s="14">
        <f t="shared" si="51"/>
        <v>0</v>
      </c>
      <c r="H148" s="14">
        <f t="shared" si="51"/>
        <v>0</v>
      </c>
      <c r="I148" s="14">
        <f t="shared" si="51"/>
        <v>0</v>
      </c>
      <c r="J148" s="14">
        <f t="shared" si="51"/>
        <v>0</v>
      </c>
      <c r="K148" s="14">
        <f t="shared" si="51"/>
        <v>0</v>
      </c>
      <c r="L148" s="14">
        <f t="shared" si="51"/>
        <v>0</v>
      </c>
      <c r="M148" s="14">
        <f t="shared" si="51"/>
        <v>0</v>
      </c>
      <c r="N148" s="14">
        <f t="shared" si="51"/>
        <v>0</v>
      </c>
      <c r="O148" s="14">
        <f t="shared" si="51"/>
        <v>0</v>
      </c>
      <c r="P148" s="14">
        <f t="shared" si="51"/>
        <v>0</v>
      </c>
      <c r="Q148" s="14">
        <f t="shared" si="51"/>
        <v>0</v>
      </c>
    </row>
    <row r="149" spans="1:17" ht="15" customHeight="1" hidden="1">
      <c r="A149" s="15"/>
      <c r="B149" s="16">
        <f>F149+H149+J149+L149+N149</f>
        <v>0</v>
      </c>
      <c r="C149" s="16">
        <f>G149+I149+K149+M149+O149</f>
        <v>0</v>
      </c>
      <c r="D149" s="16">
        <f t="shared" si="35"/>
        <v>0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18" customFormat="1" ht="16.5" customHeight="1" hidden="1">
      <c r="A150" s="15"/>
      <c r="B150" s="16">
        <f>F150+H150+J150+L150+N150+P150</f>
        <v>0</v>
      </c>
      <c r="C150" s="16">
        <f>G150+I150+K150+M150+O150+Q150</f>
        <v>0</v>
      </c>
      <c r="D150" s="16">
        <f t="shared" si="35"/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22" customFormat="1" ht="15.75" hidden="1">
      <c r="A151" s="29" t="s">
        <v>56</v>
      </c>
      <c r="B151" s="14">
        <f>SUM(B152:B175)</f>
        <v>0</v>
      </c>
      <c r="C151" s="14">
        <f>SUM(C152:C175)</f>
        <v>0</v>
      </c>
      <c r="D151" s="14">
        <f t="shared" si="35"/>
        <v>0</v>
      </c>
      <c r="E151" s="14"/>
      <c r="F151" s="14">
        <f aca="true" t="shared" si="52" ref="F151:Q151">SUM(F152:F175)</f>
        <v>0</v>
      </c>
      <c r="G151" s="14">
        <f t="shared" si="52"/>
        <v>0</v>
      </c>
      <c r="H151" s="14">
        <f t="shared" si="52"/>
        <v>0</v>
      </c>
      <c r="I151" s="14">
        <f t="shared" si="52"/>
        <v>0</v>
      </c>
      <c r="J151" s="14">
        <f t="shared" si="52"/>
        <v>0</v>
      </c>
      <c r="K151" s="14">
        <f t="shared" si="52"/>
        <v>0</v>
      </c>
      <c r="L151" s="14">
        <f t="shared" si="52"/>
        <v>0</v>
      </c>
      <c r="M151" s="14">
        <f t="shared" si="52"/>
        <v>0</v>
      </c>
      <c r="N151" s="14">
        <f t="shared" si="52"/>
        <v>0</v>
      </c>
      <c r="O151" s="14">
        <f t="shared" si="52"/>
        <v>0</v>
      </c>
      <c r="P151" s="14">
        <f t="shared" si="52"/>
        <v>0</v>
      </c>
      <c r="Q151" s="14">
        <f t="shared" si="52"/>
        <v>0</v>
      </c>
    </row>
    <row r="152" spans="1:17" s="18" customFormat="1" ht="24" customHeight="1" hidden="1">
      <c r="A152" s="15"/>
      <c r="B152" s="16">
        <f aca="true" t="shared" si="53" ref="B152:B175">F152+H152+J152+L152+N152+P152</f>
        <v>0</v>
      </c>
      <c r="C152" s="16">
        <f aca="true" t="shared" si="54" ref="C152:C175">G152+I152+K152+M152+O152+Q152</f>
        <v>0</v>
      </c>
      <c r="D152" s="16">
        <f t="shared" si="35"/>
        <v>0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7"/>
    </row>
    <row r="153" spans="1:17" s="18" customFormat="1" ht="24" customHeight="1" hidden="1">
      <c r="A153" s="15"/>
      <c r="B153" s="16">
        <f t="shared" si="53"/>
        <v>0</v>
      </c>
      <c r="C153" s="16">
        <f t="shared" si="54"/>
        <v>0</v>
      </c>
      <c r="D153" s="16">
        <f t="shared" si="35"/>
        <v>0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7"/>
    </row>
    <row r="154" spans="1:17" s="18" customFormat="1" ht="24" customHeight="1" hidden="1">
      <c r="A154" s="15"/>
      <c r="B154" s="16">
        <f t="shared" si="53"/>
        <v>0</v>
      </c>
      <c r="C154" s="16">
        <f t="shared" si="54"/>
        <v>0</v>
      </c>
      <c r="D154" s="16">
        <f t="shared" si="35"/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7"/>
    </row>
    <row r="155" spans="1:17" s="18" customFormat="1" ht="24" customHeight="1" hidden="1">
      <c r="A155" s="15"/>
      <c r="B155" s="16">
        <f t="shared" si="53"/>
        <v>0</v>
      </c>
      <c r="C155" s="16">
        <f t="shared" si="54"/>
        <v>0</v>
      </c>
      <c r="D155" s="16">
        <f t="shared" si="35"/>
        <v>0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7"/>
    </row>
    <row r="156" spans="1:17" s="18" customFormat="1" ht="24" customHeight="1" hidden="1">
      <c r="A156" s="15"/>
      <c r="B156" s="16">
        <f>F156+H156+J156+L156+N156+P156</f>
        <v>0</v>
      </c>
      <c r="C156" s="16">
        <f>G156+I156+K156+M156+O156+Q156</f>
        <v>0</v>
      </c>
      <c r="D156" s="16">
        <f>C156-B156</f>
        <v>0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7"/>
    </row>
    <row r="157" spans="1:17" s="18" customFormat="1" ht="24" customHeight="1" hidden="1">
      <c r="A157" s="15"/>
      <c r="B157" s="16">
        <f>F157+H157+J157+L157+N157+P157</f>
        <v>0</v>
      </c>
      <c r="C157" s="16">
        <f>G157+I157+K157+M157+O157+Q157</f>
        <v>0</v>
      </c>
      <c r="D157" s="16">
        <f>C157-B157</f>
        <v>0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7"/>
    </row>
    <row r="158" spans="1:17" s="18" customFormat="1" ht="24" customHeight="1" hidden="1">
      <c r="A158" s="15"/>
      <c r="B158" s="16">
        <f t="shared" si="53"/>
        <v>0</v>
      </c>
      <c r="C158" s="16">
        <f t="shared" si="54"/>
        <v>0</v>
      </c>
      <c r="D158" s="16">
        <f t="shared" si="35"/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7"/>
    </row>
    <row r="159" spans="1:17" s="18" customFormat="1" ht="24" customHeight="1" hidden="1">
      <c r="A159" s="15"/>
      <c r="B159" s="16">
        <f t="shared" si="53"/>
        <v>0</v>
      </c>
      <c r="C159" s="16">
        <f t="shared" si="54"/>
        <v>0</v>
      </c>
      <c r="D159" s="16">
        <f t="shared" si="35"/>
        <v>0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7"/>
    </row>
    <row r="160" spans="1:17" s="18" customFormat="1" ht="24" customHeight="1" hidden="1">
      <c r="A160" s="15"/>
      <c r="B160" s="16">
        <f t="shared" si="53"/>
        <v>0</v>
      </c>
      <c r="C160" s="16">
        <f t="shared" si="54"/>
        <v>0</v>
      </c>
      <c r="D160" s="16">
        <f t="shared" si="35"/>
        <v>0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7"/>
    </row>
    <row r="161" spans="1:17" s="18" customFormat="1" ht="24" customHeight="1" hidden="1">
      <c r="A161" s="15"/>
      <c r="B161" s="16">
        <f>F161+H161+J161+L161+N161+P161</f>
        <v>0</v>
      </c>
      <c r="C161" s="16">
        <f>G161+I161+K161+M161+O161+Q161</f>
        <v>0</v>
      </c>
      <c r="D161" s="16">
        <f>C161-B161</f>
        <v>0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7"/>
    </row>
    <row r="162" spans="1:17" s="18" customFormat="1" ht="24" customHeight="1" hidden="1">
      <c r="A162" s="15"/>
      <c r="B162" s="16">
        <f>F162+H162+J162+L162+N162+P162</f>
        <v>0</v>
      </c>
      <c r="C162" s="16">
        <f>G162+I162+K162+M162+O162+Q162</f>
        <v>0</v>
      </c>
      <c r="D162" s="16">
        <f>C162-B162</f>
        <v>0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7"/>
    </row>
    <row r="163" spans="1:17" s="18" customFormat="1" ht="24" customHeight="1" hidden="1">
      <c r="A163" s="15"/>
      <c r="B163" s="16">
        <f t="shared" si="53"/>
        <v>0</v>
      </c>
      <c r="C163" s="16">
        <f t="shared" si="54"/>
        <v>0</v>
      </c>
      <c r="D163" s="16">
        <f t="shared" si="35"/>
        <v>0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7"/>
    </row>
    <row r="164" spans="1:17" s="18" customFormat="1" ht="24" customHeight="1" hidden="1">
      <c r="A164" s="15"/>
      <c r="B164" s="16">
        <f t="shared" si="53"/>
        <v>0</v>
      </c>
      <c r="C164" s="16">
        <f t="shared" si="54"/>
        <v>0</v>
      </c>
      <c r="D164" s="16">
        <f t="shared" si="35"/>
        <v>0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7"/>
    </row>
    <row r="165" spans="1:17" s="18" customFormat="1" ht="24" customHeight="1" hidden="1">
      <c r="A165" s="15"/>
      <c r="B165" s="16">
        <f t="shared" si="53"/>
        <v>0</v>
      </c>
      <c r="C165" s="16">
        <f t="shared" si="54"/>
        <v>0</v>
      </c>
      <c r="D165" s="16">
        <f t="shared" si="35"/>
        <v>0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7"/>
    </row>
    <row r="166" spans="1:17" s="18" customFormat="1" ht="24" customHeight="1" hidden="1">
      <c r="A166" s="15"/>
      <c r="B166" s="16">
        <f t="shared" si="53"/>
        <v>0</v>
      </c>
      <c r="C166" s="16">
        <f t="shared" si="54"/>
        <v>0</v>
      </c>
      <c r="D166" s="16">
        <f t="shared" si="35"/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7"/>
    </row>
    <row r="167" spans="1:17" s="18" customFormat="1" ht="24" customHeight="1" hidden="1">
      <c r="A167" s="15"/>
      <c r="B167" s="16">
        <f t="shared" si="53"/>
        <v>0</v>
      </c>
      <c r="C167" s="16">
        <f t="shared" si="54"/>
        <v>0</v>
      </c>
      <c r="D167" s="16">
        <f t="shared" si="35"/>
        <v>0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7"/>
    </row>
    <row r="168" spans="1:17" s="18" customFormat="1" ht="24" customHeight="1" hidden="1">
      <c r="A168" s="15"/>
      <c r="B168" s="16">
        <f t="shared" si="53"/>
        <v>0</v>
      </c>
      <c r="C168" s="16">
        <f t="shared" si="54"/>
        <v>0</v>
      </c>
      <c r="D168" s="16">
        <f t="shared" si="35"/>
        <v>0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7"/>
    </row>
    <row r="169" spans="1:17" s="18" customFormat="1" ht="24" customHeight="1" hidden="1">
      <c r="A169" s="15"/>
      <c r="B169" s="16">
        <f t="shared" si="53"/>
        <v>0</v>
      </c>
      <c r="C169" s="16">
        <f t="shared" si="54"/>
        <v>0</v>
      </c>
      <c r="D169" s="16">
        <f t="shared" si="35"/>
        <v>0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7"/>
    </row>
    <row r="170" spans="1:17" s="18" customFormat="1" ht="24" customHeight="1" hidden="1">
      <c r="A170" s="15"/>
      <c r="B170" s="16">
        <f t="shared" si="53"/>
        <v>0</v>
      </c>
      <c r="C170" s="16">
        <f t="shared" si="54"/>
        <v>0</v>
      </c>
      <c r="D170" s="16">
        <f t="shared" si="35"/>
        <v>0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7"/>
    </row>
    <row r="171" spans="1:17" s="18" customFormat="1" ht="24" customHeight="1" hidden="1">
      <c r="A171" s="15"/>
      <c r="B171" s="16">
        <f t="shared" si="53"/>
        <v>0</v>
      </c>
      <c r="C171" s="16">
        <f t="shared" si="54"/>
        <v>0</v>
      </c>
      <c r="D171" s="16">
        <f t="shared" si="35"/>
        <v>0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7"/>
    </row>
    <row r="172" spans="1:17" s="18" customFormat="1" ht="24" customHeight="1" hidden="1">
      <c r="A172" s="15"/>
      <c r="B172" s="16">
        <f t="shared" si="53"/>
        <v>0</v>
      </c>
      <c r="C172" s="16">
        <f t="shared" si="54"/>
        <v>0</v>
      </c>
      <c r="D172" s="16">
        <f t="shared" si="35"/>
        <v>0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7"/>
    </row>
    <row r="173" spans="1:17" s="18" customFormat="1" ht="24" customHeight="1" hidden="1">
      <c r="A173" s="15"/>
      <c r="B173" s="16">
        <f t="shared" si="53"/>
        <v>0</v>
      </c>
      <c r="C173" s="16">
        <f t="shared" si="54"/>
        <v>0</v>
      </c>
      <c r="D173" s="16">
        <f aca="true" t="shared" si="55" ref="D173:D216">C173-B173</f>
        <v>0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7"/>
    </row>
    <row r="174" spans="1:17" s="18" customFormat="1" ht="24" customHeight="1" hidden="1">
      <c r="A174" s="15"/>
      <c r="B174" s="16">
        <f t="shared" si="53"/>
        <v>0</v>
      </c>
      <c r="C174" s="16">
        <f t="shared" si="54"/>
        <v>0</v>
      </c>
      <c r="D174" s="16">
        <f t="shared" si="55"/>
        <v>0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7"/>
    </row>
    <row r="175" spans="1:17" s="18" customFormat="1" ht="24" customHeight="1" hidden="1">
      <c r="A175" s="15"/>
      <c r="B175" s="16">
        <f t="shared" si="53"/>
        <v>0</v>
      </c>
      <c r="C175" s="16">
        <f t="shared" si="54"/>
        <v>0</v>
      </c>
      <c r="D175" s="16">
        <f t="shared" si="55"/>
        <v>0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7"/>
    </row>
    <row r="176" spans="1:17" s="24" customFormat="1" ht="19.5">
      <c r="A176" s="32" t="s">
        <v>57</v>
      </c>
      <c r="B176" s="12">
        <f>B177+B188</f>
        <v>39052</v>
      </c>
      <c r="C176" s="12">
        <f>C177+C188</f>
        <v>0</v>
      </c>
      <c r="D176" s="12">
        <f t="shared" si="55"/>
        <v>-39052</v>
      </c>
      <c r="E176" s="12"/>
      <c r="F176" s="12">
        <f aca="true" t="shared" si="56" ref="F176:Q176">F177+F188</f>
        <v>5594.9</v>
      </c>
      <c r="G176" s="12">
        <f t="shared" si="56"/>
        <v>0</v>
      </c>
      <c r="H176" s="12">
        <f t="shared" si="56"/>
        <v>28505.3</v>
      </c>
      <c r="I176" s="12">
        <f t="shared" si="56"/>
        <v>0</v>
      </c>
      <c r="J176" s="12">
        <f t="shared" si="56"/>
        <v>4951.8</v>
      </c>
      <c r="K176" s="12">
        <f t="shared" si="56"/>
        <v>0</v>
      </c>
      <c r="L176" s="12">
        <f t="shared" si="56"/>
        <v>0</v>
      </c>
      <c r="M176" s="12">
        <f t="shared" si="56"/>
        <v>0</v>
      </c>
      <c r="N176" s="12">
        <f t="shared" si="56"/>
        <v>0</v>
      </c>
      <c r="O176" s="12">
        <f t="shared" si="56"/>
        <v>0</v>
      </c>
      <c r="P176" s="12">
        <f t="shared" si="56"/>
        <v>0</v>
      </c>
      <c r="Q176" s="12">
        <f t="shared" si="56"/>
        <v>0</v>
      </c>
    </row>
    <row r="177" spans="1:17" s="18" customFormat="1" ht="22.5" customHeight="1">
      <c r="A177" s="13" t="s">
        <v>58</v>
      </c>
      <c r="B177" s="14">
        <f aca="true" t="shared" si="57" ref="B177:P177">SUM(B178:B187)</f>
        <v>39052</v>
      </c>
      <c r="C177" s="14">
        <f t="shared" si="57"/>
        <v>0</v>
      </c>
      <c r="D177" s="14">
        <f t="shared" si="57"/>
        <v>-28339.999999999996</v>
      </c>
      <c r="E177" s="14">
        <f t="shared" si="57"/>
        <v>0</v>
      </c>
      <c r="F177" s="14">
        <f t="shared" si="57"/>
        <v>5594.9</v>
      </c>
      <c r="G177" s="14">
        <f t="shared" si="57"/>
        <v>0</v>
      </c>
      <c r="H177" s="14">
        <f t="shared" si="57"/>
        <v>28505.3</v>
      </c>
      <c r="I177" s="14">
        <f t="shared" si="57"/>
        <v>0</v>
      </c>
      <c r="J177" s="14">
        <f t="shared" si="57"/>
        <v>4951.8</v>
      </c>
      <c r="K177" s="14">
        <f t="shared" si="57"/>
        <v>0</v>
      </c>
      <c r="L177" s="14">
        <f t="shared" si="57"/>
        <v>0</v>
      </c>
      <c r="M177" s="14">
        <f t="shared" si="57"/>
        <v>0</v>
      </c>
      <c r="N177" s="14">
        <f t="shared" si="57"/>
        <v>0</v>
      </c>
      <c r="O177" s="14">
        <f t="shared" si="57"/>
        <v>0</v>
      </c>
      <c r="P177" s="14">
        <f t="shared" si="57"/>
        <v>0</v>
      </c>
      <c r="Q177" s="14">
        <f>SUM(Q178:Q186)</f>
        <v>0</v>
      </c>
    </row>
    <row r="178" spans="1:17" s="18" customFormat="1" ht="66.75" customHeight="1">
      <c r="A178" s="15" t="s">
        <v>184</v>
      </c>
      <c r="B178" s="16">
        <f aca="true" t="shared" si="58" ref="B178:C187">F178+H178+J178+L178+N178+P178</f>
        <v>9810.9</v>
      </c>
      <c r="C178" s="16">
        <f t="shared" si="58"/>
        <v>0</v>
      </c>
      <c r="D178" s="16">
        <f t="shared" si="55"/>
        <v>-9810.9</v>
      </c>
      <c r="E178" s="16" t="s">
        <v>59</v>
      </c>
      <c r="F178" s="16"/>
      <c r="G178" s="16"/>
      <c r="H178" s="16">
        <v>8358.9</v>
      </c>
      <c r="I178" s="16"/>
      <c r="J178" s="16">
        <v>1452</v>
      </c>
      <c r="K178" s="16"/>
      <c r="L178" s="16"/>
      <c r="M178" s="16"/>
      <c r="N178" s="16"/>
      <c r="O178" s="16"/>
      <c r="P178" s="16"/>
      <c r="Q178" s="17"/>
    </row>
    <row r="179" spans="1:17" s="18" customFormat="1" ht="53.25" customHeight="1">
      <c r="A179" s="15" t="s">
        <v>183</v>
      </c>
      <c r="B179" s="16">
        <f t="shared" si="58"/>
        <v>1699.6999999999998</v>
      </c>
      <c r="C179" s="16">
        <f t="shared" si="58"/>
        <v>0</v>
      </c>
      <c r="D179" s="16">
        <f t="shared" si="55"/>
        <v>-1699.6999999999998</v>
      </c>
      <c r="E179" s="16" t="s">
        <v>59</v>
      </c>
      <c r="F179" s="16"/>
      <c r="G179" s="16"/>
      <c r="H179" s="16">
        <v>1448.1</v>
      </c>
      <c r="I179" s="16"/>
      <c r="J179" s="16">
        <v>251.6</v>
      </c>
      <c r="K179" s="16"/>
      <c r="L179" s="16"/>
      <c r="M179" s="16"/>
      <c r="N179" s="16"/>
      <c r="O179" s="16"/>
      <c r="P179" s="16"/>
      <c r="Q179" s="17"/>
    </row>
    <row r="180" spans="1:17" s="18" customFormat="1" ht="115.5" customHeight="1">
      <c r="A180" s="15" t="s">
        <v>185</v>
      </c>
      <c r="B180" s="16">
        <f t="shared" si="58"/>
        <v>3440.3999999999996</v>
      </c>
      <c r="C180" s="16">
        <f t="shared" si="58"/>
        <v>0</v>
      </c>
      <c r="D180" s="16">
        <f t="shared" si="55"/>
        <v>-3440.3999999999996</v>
      </c>
      <c r="E180" s="16"/>
      <c r="F180" s="16"/>
      <c r="G180" s="16"/>
      <c r="H180" s="16">
        <v>2931.2</v>
      </c>
      <c r="I180" s="16"/>
      <c r="J180" s="16">
        <v>509.2</v>
      </c>
      <c r="K180" s="16"/>
      <c r="L180" s="16"/>
      <c r="M180" s="16"/>
      <c r="N180" s="16"/>
      <c r="O180" s="16"/>
      <c r="P180" s="16"/>
      <c r="Q180" s="17"/>
    </row>
    <row r="181" spans="1:17" s="35" customFormat="1" ht="53.25" customHeight="1">
      <c r="A181" s="15" t="s">
        <v>186</v>
      </c>
      <c r="B181" s="16">
        <f t="shared" si="58"/>
        <v>2979.9</v>
      </c>
      <c r="C181" s="16">
        <f t="shared" si="58"/>
        <v>0</v>
      </c>
      <c r="D181" s="16">
        <f t="shared" si="55"/>
        <v>-2979.9</v>
      </c>
      <c r="E181" s="16"/>
      <c r="F181" s="53"/>
      <c r="G181" s="53"/>
      <c r="H181" s="16">
        <v>2538.9</v>
      </c>
      <c r="I181" s="16"/>
      <c r="J181" s="16">
        <v>441</v>
      </c>
      <c r="K181" s="16"/>
      <c r="L181" s="53"/>
      <c r="M181" s="53"/>
      <c r="N181" s="53"/>
      <c r="O181" s="53"/>
      <c r="P181" s="53"/>
      <c r="Q181" s="34"/>
    </row>
    <row r="182" spans="1:17" s="35" customFormat="1" ht="43.5" customHeight="1">
      <c r="A182" s="15" t="s">
        <v>187</v>
      </c>
      <c r="B182" s="16">
        <f t="shared" si="58"/>
        <v>4459.2</v>
      </c>
      <c r="C182" s="16"/>
      <c r="D182" s="16"/>
      <c r="E182" s="16"/>
      <c r="F182" s="53"/>
      <c r="G182" s="53"/>
      <c r="H182" s="16">
        <v>3799.2</v>
      </c>
      <c r="I182" s="16"/>
      <c r="J182" s="16">
        <v>660</v>
      </c>
      <c r="K182" s="16"/>
      <c r="L182" s="53"/>
      <c r="M182" s="53"/>
      <c r="N182" s="53"/>
      <c r="O182" s="53"/>
      <c r="P182" s="53"/>
      <c r="Q182" s="34"/>
    </row>
    <row r="183" spans="1:17" s="35" customFormat="1" ht="51.75" customHeight="1">
      <c r="A183" s="15" t="s">
        <v>190</v>
      </c>
      <c r="B183" s="16">
        <f t="shared" si="58"/>
        <v>657.9</v>
      </c>
      <c r="C183" s="16"/>
      <c r="D183" s="16"/>
      <c r="E183" s="16"/>
      <c r="F183" s="53"/>
      <c r="G183" s="53"/>
      <c r="H183" s="16">
        <v>560.5</v>
      </c>
      <c r="I183" s="16"/>
      <c r="J183" s="16">
        <v>97.4</v>
      </c>
      <c r="K183" s="16"/>
      <c r="L183" s="53"/>
      <c r="M183" s="53"/>
      <c r="N183" s="53"/>
      <c r="O183" s="53"/>
      <c r="P183" s="53"/>
      <c r="Q183" s="34"/>
    </row>
    <row r="184" spans="1:17" s="35" customFormat="1" ht="34.5" customHeight="1">
      <c r="A184" s="15" t="s">
        <v>126</v>
      </c>
      <c r="B184" s="16">
        <f t="shared" si="58"/>
        <v>6412.3</v>
      </c>
      <c r="C184" s="16">
        <f t="shared" si="58"/>
        <v>0</v>
      </c>
      <c r="D184" s="16">
        <f t="shared" si="55"/>
        <v>-6412.3</v>
      </c>
      <c r="E184" s="16"/>
      <c r="F184" s="53"/>
      <c r="G184" s="53"/>
      <c r="H184" s="16">
        <v>5463.3</v>
      </c>
      <c r="I184" s="16"/>
      <c r="J184" s="16">
        <v>949</v>
      </c>
      <c r="K184" s="16"/>
      <c r="L184" s="54"/>
      <c r="M184" s="54"/>
      <c r="N184" s="53"/>
      <c r="O184" s="53"/>
      <c r="P184" s="53"/>
      <c r="Q184" s="34"/>
    </row>
    <row r="185" spans="1:17" s="35" customFormat="1" ht="52.5" customHeight="1">
      <c r="A185" s="15" t="s">
        <v>192</v>
      </c>
      <c r="B185" s="16">
        <f t="shared" si="58"/>
        <v>1930.8</v>
      </c>
      <c r="C185" s="16">
        <f t="shared" si="58"/>
        <v>0</v>
      </c>
      <c r="D185" s="16">
        <f t="shared" si="55"/>
        <v>-1930.8</v>
      </c>
      <c r="E185" s="16"/>
      <c r="F185" s="53"/>
      <c r="G185" s="53"/>
      <c r="H185" s="16">
        <v>1645</v>
      </c>
      <c r="I185" s="16"/>
      <c r="J185" s="16">
        <v>285.8</v>
      </c>
      <c r="K185" s="16"/>
      <c r="L185" s="54"/>
      <c r="M185" s="54"/>
      <c r="N185" s="53"/>
      <c r="O185" s="53"/>
      <c r="P185" s="53"/>
      <c r="Q185" s="34"/>
    </row>
    <row r="186" spans="1:17" s="35" customFormat="1" ht="34.5" customHeight="1">
      <c r="A186" s="15" t="s">
        <v>193</v>
      </c>
      <c r="B186" s="16">
        <f t="shared" si="58"/>
        <v>2066</v>
      </c>
      <c r="C186" s="16">
        <f t="shared" si="58"/>
        <v>0</v>
      </c>
      <c r="D186" s="16">
        <f t="shared" si="55"/>
        <v>-2066</v>
      </c>
      <c r="E186" s="16"/>
      <c r="F186" s="53"/>
      <c r="G186" s="53"/>
      <c r="H186" s="16">
        <v>1760.2</v>
      </c>
      <c r="I186" s="16"/>
      <c r="J186" s="16">
        <v>305.8</v>
      </c>
      <c r="K186" s="16"/>
      <c r="L186" s="53"/>
      <c r="M186" s="53"/>
      <c r="N186" s="53"/>
      <c r="O186" s="53"/>
      <c r="P186" s="53"/>
      <c r="Q186" s="34"/>
    </row>
    <row r="187" spans="1:17" s="35" customFormat="1" ht="33.75" customHeight="1">
      <c r="A187" s="15" t="s">
        <v>173</v>
      </c>
      <c r="B187" s="16">
        <f t="shared" si="58"/>
        <v>5594.9</v>
      </c>
      <c r="C187" s="16"/>
      <c r="D187" s="16"/>
      <c r="E187" s="16"/>
      <c r="F187" s="16">
        <v>5594.9</v>
      </c>
      <c r="G187" s="53"/>
      <c r="H187" s="16"/>
      <c r="I187" s="16"/>
      <c r="J187" s="16"/>
      <c r="K187" s="16"/>
      <c r="L187" s="53"/>
      <c r="M187" s="53"/>
      <c r="N187" s="53"/>
      <c r="O187" s="53"/>
      <c r="P187" s="53"/>
      <c r="Q187" s="34"/>
    </row>
    <row r="188" spans="1:17" s="37" customFormat="1" ht="15.75" customHeight="1" hidden="1">
      <c r="A188" s="13" t="s">
        <v>22</v>
      </c>
      <c r="B188" s="14">
        <f>SUM(B189)</f>
        <v>0</v>
      </c>
      <c r="C188" s="14">
        <f aca="true" t="shared" si="59" ref="C188:P188">SUM(C189)</f>
        <v>0</v>
      </c>
      <c r="D188" s="14">
        <f t="shared" si="59"/>
        <v>0</v>
      </c>
      <c r="E188" s="14">
        <f t="shared" si="59"/>
        <v>0</v>
      </c>
      <c r="F188" s="14">
        <f t="shared" si="59"/>
        <v>0</v>
      </c>
      <c r="G188" s="14">
        <f t="shared" si="59"/>
        <v>0</v>
      </c>
      <c r="H188" s="14">
        <f t="shared" si="59"/>
        <v>0</v>
      </c>
      <c r="I188" s="14">
        <f t="shared" si="59"/>
        <v>0</v>
      </c>
      <c r="J188" s="14">
        <f t="shared" si="59"/>
        <v>0</v>
      </c>
      <c r="K188" s="14">
        <f t="shared" si="59"/>
        <v>0</v>
      </c>
      <c r="L188" s="14">
        <f t="shared" si="59"/>
        <v>0</v>
      </c>
      <c r="M188" s="14">
        <f t="shared" si="59"/>
        <v>0</v>
      </c>
      <c r="N188" s="14">
        <f t="shared" si="59"/>
        <v>0</v>
      </c>
      <c r="O188" s="14">
        <f t="shared" si="59"/>
        <v>0</v>
      </c>
      <c r="P188" s="14">
        <f t="shared" si="59"/>
        <v>0</v>
      </c>
      <c r="Q188" s="36"/>
    </row>
    <row r="189" spans="1:17" s="35" customFormat="1" ht="15.75" customHeight="1" hidden="1">
      <c r="A189" s="15"/>
      <c r="B189" s="16"/>
      <c r="C189" s="16"/>
      <c r="D189" s="16">
        <f t="shared" si="55"/>
        <v>0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34"/>
    </row>
    <row r="190" spans="1:17" s="24" customFormat="1" ht="31.5" customHeight="1">
      <c r="A190" s="32" t="s">
        <v>60</v>
      </c>
      <c r="B190" s="12">
        <f>B191</f>
        <v>3500</v>
      </c>
      <c r="C190" s="12" t="e">
        <f>C191</f>
        <v>#REF!</v>
      </c>
      <c r="D190" s="16" t="e">
        <f t="shared" si="55"/>
        <v>#REF!</v>
      </c>
      <c r="E190" s="16"/>
      <c r="F190" s="12">
        <f aca="true" t="shared" si="60" ref="F190:Q190">F191</f>
        <v>0</v>
      </c>
      <c r="G190" s="12">
        <f t="shared" si="60"/>
        <v>0</v>
      </c>
      <c r="H190" s="12">
        <f t="shared" si="60"/>
        <v>0</v>
      </c>
      <c r="I190" s="12">
        <f t="shared" si="60"/>
        <v>0</v>
      </c>
      <c r="J190" s="12">
        <f t="shared" si="60"/>
        <v>0</v>
      </c>
      <c r="K190" s="12">
        <f t="shared" si="60"/>
        <v>0</v>
      </c>
      <c r="L190" s="12">
        <f t="shared" si="60"/>
        <v>0</v>
      </c>
      <c r="M190" s="12">
        <f t="shared" si="60"/>
        <v>0</v>
      </c>
      <c r="N190" s="12">
        <f t="shared" si="60"/>
        <v>3500</v>
      </c>
      <c r="O190" s="12">
        <f t="shared" si="60"/>
        <v>0</v>
      </c>
      <c r="P190" s="12">
        <f t="shared" si="60"/>
        <v>0</v>
      </c>
      <c r="Q190" s="12" t="e">
        <f t="shared" si="60"/>
        <v>#REF!</v>
      </c>
    </row>
    <row r="191" spans="1:17" s="18" customFormat="1" ht="52.5" customHeight="1">
      <c r="A191" s="15" t="s">
        <v>222</v>
      </c>
      <c r="B191" s="16">
        <f>F191+H191+J191+L191+N191+P191</f>
        <v>3500</v>
      </c>
      <c r="C191" s="16" t="e">
        <f>SUM(#REF!)</f>
        <v>#REF!</v>
      </c>
      <c r="D191" s="16" t="e">
        <f t="shared" si="55"/>
        <v>#REF!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>
        <v>3500</v>
      </c>
      <c r="O191" s="16"/>
      <c r="P191" s="16"/>
      <c r="Q191" s="16" t="e">
        <f>SUM(#REF!)</f>
        <v>#REF!</v>
      </c>
    </row>
    <row r="192" spans="1:17" s="24" customFormat="1" ht="19.5">
      <c r="A192" s="32" t="s">
        <v>61</v>
      </c>
      <c r="B192" s="12">
        <f>SUM(B193:B194)</f>
        <v>240</v>
      </c>
      <c r="C192" s="12">
        <f aca="true" t="shared" si="61" ref="C192:P192">SUM(C193:C194)</f>
        <v>0</v>
      </c>
      <c r="D192" s="12">
        <f t="shared" si="61"/>
        <v>-120</v>
      </c>
      <c r="E192" s="12">
        <f t="shared" si="61"/>
        <v>0</v>
      </c>
      <c r="F192" s="12">
        <f t="shared" si="61"/>
        <v>0</v>
      </c>
      <c r="G192" s="12">
        <f t="shared" si="61"/>
        <v>0</v>
      </c>
      <c r="H192" s="12">
        <f t="shared" si="61"/>
        <v>0</v>
      </c>
      <c r="I192" s="12">
        <f t="shared" si="61"/>
        <v>0</v>
      </c>
      <c r="J192" s="12">
        <f t="shared" si="61"/>
        <v>0</v>
      </c>
      <c r="K192" s="12">
        <f t="shared" si="61"/>
        <v>0</v>
      </c>
      <c r="L192" s="12">
        <f t="shared" si="61"/>
        <v>0</v>
      </c>
      <c r="M192" s="12">
        <f t="shared" si="61"/>
        <v>0</v>
      </c>
      <c r="N192" s="12">
        <f t="shared" si="61"/>
        <v>240</v>
      </c>
      <c r="O192" s="12">
        <f t="shared" si="61"/>
        <v>0</v>
      </c>
      <c r="P192" s="12">
        <f t="shared" si="61"/>
        <v>0</v>
      </c>
      <c r="Q192" s="12">
        <f>SUM(Q193:Q193)</f>
        <v>0</v>
      </c>
    </row>
    <row r="193" spans="1:17" s="18" customFormat="1" ht="38.25" customHeight="1">
      <c r="A193" s="15" t="s">
        <v>144</v>
      </c>
      <c r="B193" s="16">
        <f>F193+H193+J193+L193+N193+P193</f>
        <v>120</v>
      </c>
      <c r="C193" s="16">
        <f>G193+I193+K193+M193+O193+Q193</f>
        <v>0</v>
      </c>
      <c r="D193" s="16">
        <f t="shared" si="55"/>
        <v>-120</v>
      </c>
      <c r="E193" s="16" t="s">
        <v>62</v>
      </c>
      <c r="F193" s="16"/>
      <c r="G193" s="16"/>
      <c r="H193" s="16"/>
      <c r="I193" s="16"/>
      <c r="J193" s="16"/>
      <c r="K193" s="16"/>
      <c r="L193" s="16"/>
      <c r="M193" s="16"/>
      <c r="N193" s="16">
        <v>120</v>
      </c>
      <c r="O193" s="16"/>
      <c r="P193" s="16"/>
      <c r="Q193" s="17"/>
    </row>
    <row r="194" spans="1:17" s="18" customFormat="1" ht="38.25" customHeight="1">
      <c r="A194" s="15" t="s">
        <v>145</v>
      </c>
      <c r="B194" s="16">
        <f>F194+H194+J194+L194+N194+P194</f>
        <v>120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>
        <v>120</v>
      </c>
      <c r="O194" s="16"/>
      <c r="P194" s="16"/>
      <c r="Q194" s="17"/>
    </row>
    <row r="195" spans="1:17" s="42" customFormat="1" ht="21" customHeight="1">
      <c r="A195" s="32" t="s">
        <v>63</v>
      </c>
      <c r="B195" s="12">
        <f>SUM(B196:B198)</f>
        <v>1073.5</v>
      </c>
      <c r="C195" s="12">
        <f aca="true" t="shared" si="62" ref="C195:P195">SUM(C196:C198)</f>
        <v>0</v>
      </c>
      <c r="D195" s="12">
        <f t="shared" si="62"/>
        <v>-1073.5</v>
      </c>
      <c r="E195" s="12">
        <f t="shared" si="62"/>
        <v>0</v>
      </c>
      <c r="F195" s="12">
        <f t="shared" si="62"/>
        <v>0</v>
      </c>
      <c r="G195" s="12">
        <f t="shared" si="62"/>
        <v>0</v>
      </c>
      <c r="H195" s="12">
        <f t="shared" si="62"/>
        <v>0</v>
      </c>
      <c r="I195" s="12">
        <f t="shared" si="62"/>
        <v>0</v>
      </c>
      <c r="J195" s="12">
        <f t="shared" si="62"/>
        <v>0</v>
      </c>
      <c r="K195" s="12">
        <f t="shared" si="62"/>
        <v>0</v>
      </c>
      <c r="L195" s="12">
        <f t="shared" si="62"/>
        <v>0</v>
      </c>
      <c r="M195" s="12">
        <f t="shared" si="62"/>
        <v>0</v>
      </c>
      <c r="N195" s="12">
        <f t="shared" si="62"/>
        <v>1073.5</v>
      </c>
      <c r="O195" s="12">
        <f t="shared" si="62"/>
        <v>0</v>
      </c>
      <c r="P195" s="12">
        <f t="shared" si="62"/>
        <v>0</v>
      </c>
      <c r="Q195" s="12">
        <f>SUM(Q196:Q198)</f>
        <v>0</v>
      </c>
    </row>
    <row r="196" spans="1:21" s="43" customFormat="1" ht="31.5" hidden="1">
      <c r="A196" s="15" t="s">
        <v>64</v>
      </c>
      <c r="B196" s="16">
        <f aca="true" t="shared" si="63" ref="B196:C198">F196+H196+J196+L196+N196+P196</f>
        <v>0</v>
      </c>
      <c r="C196" s="16">
        <f t="shared" si="63"/>
        <v>0</v>
      </c>
      <c r="D196" s="16">
        <f t="shared" si="55"/>
        <v>0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7"/>
      <c r="U196" s="43" t="s">
        <v>146</v>
      </c>
    </row>
    <row r="197" spans="1:17" s="43" customFormat="1" ht="31.5" hidden="1">
      <c r="A197" s="15" t="s">
        <v>65</v>
      </c>
      <c r="B197" s="16">
        <f t="shared" si="63"/>
        <v>0</v>
      </c>
      <c r="C197" s="16">
        <f t="shared" si="63"/>
        <v>0</v>
      </c>
      <c r="D197" s="16">
        <f t="shared" si="55"/>
        <v>0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7"/>
    </row>
    <row r="198" spans="1:22" s="18" customFormat="1" ht="31.5" customHeight="1">
      <c r="A198" s="15" t="s">
        <v>66</v>
      </c>
      <c r="B198" s="16">
        <f t="shared" si="63"/>
        <v>1073.5</v>
      </c>
      <c r="C198" s="16">
        <f t="shared" si="63"/>
        <v>0</v>
      </c>
      <c r="D198" s="16">
        <f t="shared" si="55"/>
        <v>-1073.5</v>
      </c>
      <c r="E198" s="64" t="s">
        <v>67</v>
      </c>
      <c r="F198" s="16"/>
      <c r="G198" s="16"/>
      <c r="H198" s="16"/>
      <c r="I198" s="16"/>
      <c r="J198" s="16"/>
      <c r="K198" s="16"/>
      <c r="L198" s="16"/>
      <c r="M198" s="16"/>
      <c r="N198" s="16">
        <v>1073.5</v>
      </c>
      <c r="O198" s="16"/>
      <c r="P198" s="16"/>
      <c r="Q198" s="17"/>
      <c r="S198" s="55"/>
      <c r="T198" s="55"/>
      <c r="U198" s="55"/>
      <c r="V198" s="55"/>
    </row>
    <row r="199" spans="1:22" s="42" customFormat="1" ht="19.5">
      <c r="A199" s="32" t="s">
        <v>68</v>
      </c>
      <c r="B199" s="12">
        <f aca="true" t="shared" si="64" ref="B199:Q199">B200+B202+B204+B213+B229+B201</f>
        <v>4718719.5</v>
      </c>
      <c r="C199" s="12">
        <f t="shared" si="64"/>
        <v>0</v>
      </c>
      <c r="D199" s="12">
        <f t="shared" si="64"/>
        <v>-4671719.5</v>
      </c>
      <c r="E199" s="12" t="e">
        <f t="shared" si="64"/>
        <v>#VALUE!</v>
      </c>
      <c r="F199" s="12">
        <f t="shared" si="64"/>
        <v>5640</v>
      </c>
      <c r="G199" s="12">
        <f t="shared" si="64"/>
        <v>0</v>
      </c>
      <c r="H199" s="12">
        <f t="shared" si="64"/>
        <v>3269</v>
      </c>
      <c r="I199" s="12">
        <f t="shared" si="64"/>
        <v>0</v>
      </c>
      <c r="J199" s="12">
        <f t="shared" si="64"/>
        <v>323.5</v>
      </c>
      <c r="K199" s="12">
        <f t="shared" si="64"/>
        <v>0</v>
      </c>
      <c r="L199" s="12">
        <f t="shared" si="64"/>
        <v>0</v>
      </c>
      <c r="M199" s="12">
        <f t="shared" si="64"/>
        <v>0</v>
      </c>
      <c r="N199" s="12">
        <f t="shared" si="64"/>
        <v>4706528</v>
      </c>
      <c r="O199" s="12">
        <f t="shared" si="64"/>
        <v>0</v>
      </c>
      <c r="P199" s="12">
        <f t="shared" si="64"/>
        <v>2959</v>
      </c>
      <c r="Q199" s="12">
        <f t="shared" si="64"/>
        <v>0</v>
      </c>
      <c r="S199" s="56"/>
      <c r="T199" s="56"/>
      <c r="U199" s="56"/>
      <c r="V199" s="56"/>
    </row>
    <row r="200" spans="1:25" s="18" customFormat="1" ht="49.5" customHeight="1">
      <c r="A200" s="15" t="s">
        <v>69</v>
      </c>
      <c r="B200" s="16">
        <f>F200+H200+J200+L200+N200+P200</f>
        <v>4500000</v>
      </c>
      <c r="C200" s="16">
        <f>G200+I200+K200+M200+O200+Q200</f>
        <v>0</v>
      </c>
      <c r="D200" s="16">
        <f t="shared" si="55"/>
        <v>-4500000</v>
      </c>
      <c r="E200" s="16" t="s">
        <v>70</v>
      </c>
      <c r="F200" s="16"/>
      <c r="G200" s="16"/>
      <c r="H200" s="16"/>
      <c r="I200" s="16"/>
      <c r="J200" s="16"/>
      <c r="K200" s="16"/>
      <c r="L200" s="16"/>
      <c r="M200" s="16"/>
      <c r="N200" s="16">
        <f>3850000+650000</f>
        <v>4500000</v>
      </c>
      <c r="O200" s="16"/>
      <c r="P200" s="16"/>
      <c r="Q200" s="17"/>
      <c r="S200" s="55"/>
      <c r="T200" s="55"/>
      <c r="U200" s="55"/>
      <c r="V200" s="55"/>
      <c r="W200" s="55"/>
      <c r="X200" s="55"/>
      <c r="Y200" s="55"/>
    </row>
    <row r="201" spans="1:17" s="18" customFormat="1" ht="32.25" customHeight="1">
      <c r="A201" s="15" t="s">
        <v>71</v>
      </c>
      <c r="B201" s="16">
        <f>F201+H201+J201+L201+N201+P201</f>
        <v>10421.5</v>
      </c>
      <c r="C201" s="16">
        <f>G201+I201+K201+M201+O201+Q201</f>
        <v>0</v>
      </c>
      <c r="D201" s="16">
        <f>C201-B201</f>
        <v>-10421.5</v>
      </c>
      <c r="E201" s="16"/>
      <c r="F201" s="16">
        <v>5640</v>
      </c>
      <c r="G201" s="16"/>
      <c r="H201" s="16">
        <v>1499</v>
      </c>
      <c r="I201" s="16"/>
      <c r="J201" s="16">
        <v>323.5</v>
      </c>
      <c r="K201" s="16"/>
      <c r="L201" s="16"/>
      <c r="M201" s="16"/>
      <c r="N201" s="16"/>
      <c r="O201" s="16"/>
      <c r="P201" s="16">
        <v>2959</v>
      </c>
      <c r="Q201" s="17"/>
    </row>
    <row r="202" spans="1:17" s="22" customFormat="1" ht="15.75">
      <c r="A202" s="57" t="s">
        <v>72</v>
      </c>
      <c r="B202" s="58">
        <f>SUM(B203:B203)</f>
        <v>1000</v>
      </c>
      <c r="C202" s="58">
        <f>SUM(C203:C203)</f>
        <v>0</v>
      </c>
      <c r="D202" s="53">
        <f t="shared" si="55"/>
        <v>-1000</v>
      </c>
      <c r="E202" s="53"/>
      <c r="F202" s="58">
        <f aca="true" t="shared" si="65" ref="F202:Q202">SUM(F203:F203)</f>
        <v>0</v>
      </c>
      <c r="G202" s="58">
        <f t="shared" si="65"/>
        <v>0</v>
      </c>
      <c r="H202" s="58">
        <f t="shared" si="65"/>
        <v>0</v>
      </c>
      <c r="I202" s="58">
        <f t="shared" si="65"/>
        <v>0</v>
      </c>
      <c r="J202" s="58">
        <f t="shared" si="65"/>
        <v>0</v>
      </c>
      <c r="K202" s="58">
        <f t="shared" si="65"/>
        <v>0</v>
      </c>
      <c r="L202" s="58">
        <f t="shared" si="65"/>
        <v>0</v>
      </c>
      <c r="M202" s="58">
        <f t="shared" si="65"/>
        <v>0</v>
      </c>
      <c r="N202" s="58">
        <f t="shared" si="65"/>
        <v>1000</v>
      </c>
      <c r="O202" s="58">
        <f t="shared" si="65"/>
        <v>0</v>
      </c>
      <c r="P202" s="58">
        <f t="shared" si="65"/>
        <v>0</v>
      </c>
      <c r="Q202" s="58">
        <f t="shared" si="65"/>
        <v>0</v>
      </c>
    </row>
    <row r="203" spans="1:17" s="18" customFormat="1" ht="18.75" customHeight="1">
      <c r="A203" s="15" t="s">
        <v>150</v>
      </c>
      <c r="B203" s="16">
        <f>F203+H203+J203+L203+N203+P203</f>
        <v>1000</v>
      </c>
      <c r="C203" s="16">
        <f>G203+I203+K203+M203+O203+Q203</f>
        <v>0</v>
      </c>
      <c r="D203" s="16">
        <f t="shared" si="55"/>
        <v>-1000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>
        <v>1000</v>
      </c>
      <c r="O203" s="16"/>
      <c r="P203" s="16"/>
      <c r="Q203" s="17"/>
    </row>
    <row r="204" spans="1:17" s="22" customFormat="1" ht="24" customHeight="1">
      <c r="A204" s="57" t="s">
        <v>73</v>
      </c>
      <c r="B204" s="58">
        <f>SUM(B205:B212)</f>
        <v>79668</v>
      </c>
      <c r="C204" s="58">
        <f aca="true" t="shared" si="66" ref="C204:P204">SUM(C205:C212)</f>
        <v>0</v>
      </c>
      <c r="D204" s="58">
        <f t="shared" si="66"/>
        <v>-32668</v>
      </c>
      <c r="E204" s="58">
        <f t="shared" si="66"/>
        <v>0</v>
      </c>
      <c r="F204" s="58">
        <f t="shared" si="66"/>
        <v>0</v>
      </c>
      <c r="G204" s="58">
        <f t="shared" si="66"/>
        <v>0</v>
      </c>
      <c r="H204" s="58">
        <f t="shared" si="66"/>
        <v>0</v>
      </c>
      <c r="I204" s="58">
        <f t="shared" si="66"/>
        <v>0</v>
      </c>
      <c r="J204" s="58">
        <f t="shared" si="66"/>
        <v>0</v>
      </c>
      <c r="K204" s="58">
        <f t="shared" si="66"/>
        <v>0</v>
      </c>
      <c r="L204" s="58">
        <f t="shared" si="66"/>
        <v>0</v>
      </c>
      <c r="M204" s="58">
        <f t="shared" si="66"/>
        <v>0</v>
      </c>
      <c r="N204" s="58">
        <f t="shared" si="66"/>
        <v>79668</v>
      </c>
      <c r="O204" s="58">
        <f t="shared" si="66"/>
        <v>0</v>
      </c>
      <c r="P204" s="58">
        <f t="shared" si="66"/>
        <v>0</v>
      </c>
      <c r="Q204" s="58">
        <f>SUM(Q206:Q212)</f>
        <v>0</v>
      </c>
    </row>
    <row r="205" spans="1:17" s="18" customFormat="1" ht="36.75" customHeight="1">
      <c r="A205" s="15" t="s">
        <v>204</v>
      </c>
      <c r="B205" s="16">
        <f>F205+H205+J205+L205+N205+P205</f>
        <v>2000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>
        <v>2000</v>
      </c>
      <c r="O205" s="16"/>
      <c r="P205" s="16"/>
      <c r="Q205" s="16"/>
    </row>
    <row r="206" spans="1:17" s="18" customFormat="1" ht="33.75" customHeight="1">
      <c r="A206" s="15" t="s">
        <v>152</v>
      </c>
      <c r="B206" s="16">
        <f aca="true" t="shared" si="67" ref="B206:C212">F206+H206+J206+L206+N206+P206</f>
        <v>20000</v>
      </c>
      <c r="C206" s="16">
        <f t="shared" si="67"/>
        <v>0</v>
      </c>
      <c r="D206" s="16">
        <f t="shared" si="55"/>
        <v>-20000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>
        <v>20000</v>
      </c>
      <c r="O206" s="16"/>
      <c r="P206" s="16"/>
      <c r="Q206" s="17"/>
    </row>
    <row r="207" spans="1:17" s="18" customFormat="1" ht="54" customHeight="1">
      <c r="A207" s="15" t="s">
        <v>153</v>
      </c>
      <c r="B207" s="16">
        <f t="shared" si="67"/>
        <v>5071</v>
      </c>
      <c r="C207" s="16">
        <f t="shared" si="67"/>
        <v>0</v>
      </c>
      <c r="D207" s="16">
        <f t="shared" si="55"/>
        <v>-5071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>
        <v>5071</v>
      </c>
      <c r="O207" s="16"/>
      <c r="P207" s="16"/>
      <c r="Q207" s="17"/>
    </row>
    <row r="208" spans="1:17" s="18" customFormat="1" ht="19.5" customHeight="1">
      <c r="A208" s="15" t="s">
        <v>154</v>
      </c>
      <c r="B208" s="16">
        <f t="shared" si="67"/>
        <v>30000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>
        <v>30000</v>
      </c>
      <c r="O208" s="16"/>
      <c r="P208" s="16"/>
      <c r="Q208" s="17"/>
    </row>
    <row r="209" spans="1:17" s="18" customFormat="1" ht="24" customHeight="1">
      <c r="A209" s="15" t="s">
        <v>155</v>
      </c>
      <c r="B209" s="16">
        <f t="shared" si="67"/>
        <v>2000</v>
      </c>
      <c r="C209" s="16">
        <f t="shared" si="67"/>
        <v>0</v>
      </c>
      <c r="D209" s="16">
        <f t="shared" si="55"/>
        <v>-2000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>
        <v>2000</v>
      </c>
      <c r="O209" s="16"/>
      <c r="P209" s="16"/>
      <c r="Q209" s="17"/>
    </row>
    <row r="210" spans="1:17" s="18" customFormat="1" ht="36" customHeight="1">
      <c r="A210" s="15" t="s">
        <v>220</v>
      </c>
      <c r="B210" s="16">
        <f t="shared" si="67"/>
        <v>10000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>
        <v>10000</v>
      </c>
      <c r="O210" s="16"/>
      <c r="P210" s="16"/>
      <c r="Q210" s="17"/>
    </row>
    <row r="211" spans="1:17" s="18" customFormat="1" ht="37.5" customHeight="1">
      <c r="A211" s="15" t="s">
        <v>219</v>
      </c>
      <c r="B211" s="16">
        <f t="shared" si="67"/>
        <v>5000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>
        <v>5000</v>
      </c>
      <c r="O211" s="16"/>
      <c r="P211" s="16"/>
      <c r="Q211" s="17"/>
    </row>
    <row r="212" spans="1:17" s="18" customFormat="1" ht="35.25" customHeight="1">
      <c r="A212" s="15" t="s">
        <v>151</v>
      </c>
      <c r="B212" s="16">
        <f t="shared" si="67"/>
        <v>5597</v>
      </c>
      <c r="C212" s="16">
        <f t="shared" si="67"/>
        <v>0</v>
      </c>
      <c r="D212" s="16">
        <f t="shared" si="55"/>
        <v>-5597</v>
      </c>
      <c r="E212" s="16" t="s">
        <v>74</v>
      </c>
      <c r="F212" s="16"/>
      <c r="G212" s="16"/>
      <c r="H212" s="16"/>
      <c r="I212" s="16"/>
      <c r="J212" s="16"/>
      <c r="K212" s="16"/>
      <c r="L212" s="16"/>
      <c r="M212" s="16"/>
      <c r="N212" s="16">
        <v>5597</v>
      </c>
      <c r="O212" s="16"/>
      <c r="P212" s="16"/>
      <c r="Q212" s="17"/>
    </row>
    <row r="213" spans="1:17" s="37" customFormat="1" ht="21" customHeight="1">
      <c r="A213" s="57" t="s">
        <v>75</v>
      </c>
      <c r="B213" s="58">
        <f>SUM(B214:B228)</f>
        <v>55360</v>
      </c>
      <c r="C213" s="58">
        <f>SUM(C214:C228)</f>
        <v>0</v>
      </c>
      <c r="D213" s="53">
        <f t="shared" si="55"/>
        <v>-55360</v>
      </c>
      <c r="E213" s="53"/>
      <c r="F213" s="58">
        <f aca="true" t="shared" si="68" ref="F213:Q213">SUM(F214:F228)</f>
        <v>0</v>
      </c>
      <c r="G213" s="58">
        <f t="shared" si="68"/>
        <v>0</v>
      </c>
      <c r="H213" s="58">
        <f t="shared" si="68"/>
        <v>0</v>
      </c>
      <c r="I213" s="58">
        <f t="shared" si="68"/>
        <v>0</v>
      </c>
      <c r="J213" s="58">
        <f t="shared" si="68"/>
        <v>0</v>
      </c>
      <c r="K213" s="58">
        <f t="shared" si="68"/>
        <v>0</v>
      </c>
      <c r="L213" s="58">
        <f t="shared" si="68"/>
        <v>0</v>
      </c>
      <c r="M213" s="58">
        <f t="shared" si="68"/>
        <v>0</v>
      </c>
      <c r="N213" s="58">
        <f t="shared" si="68"/>
        <v>55360</v>
      </c>
      <c r="O213" s="58">
        <f t="shared" si="68"/>
        <v>0</v>
      </c>
      <c r="P213" s="58">
        <f t="shared" si="68"/>
        <v>0</v>
      </c>
      <c r="Q213" s="58">
        <f t="shared" si="68"/>
        <v>0</v>
      </c>
    </row>
    <row r="214" spans="1:17" s="18" customFormat="1" ht="36.75" customHeight="1">
      <c r="A214" s="15" t="s">
        <v>76</v>
      </c>
      <c r="B214" s="16">
        <f aca="true" t="shared" si="69" ref="B214:B228">F214+H214+J214+L214+N214+P214</f>
        <v>3000</v>
      </c>
      <c r="C214" s="16">
        <f aca="true" t="shared" si="70" ref="C214:C228">G214+I214+K214+M214+O214+Q214</f>
        <v>0</v>
      </c>
      <c r="D214" s="16">
        <f t="shared" si="55"/>
        <v>-3000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>
        <v>3000</v>
      </c>
      <c r="O214" s="16"/>
      <c r="P214" s="16"/>
      <c r="Q214" s="17"/>
    </row>
    <row r="215" spans="1:17" s="18" customFormat="1" ht="36.75" customHeight="1">
      <c r="A215" s="15" t="s">
        <v>221</v>
      </c>
      <c r="B215" s="16">
        <f t="shared" si="69"/>
        <v>7000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>
        <v>7000</v>
      </c>
      <c r="O215" s="16"/>
      <c r="P215" s="16"/>
      <c r="Q215" s="17"/>
    </row>
    <row r="216" spans="1:17" s="18" customFormat="1" ht="33.75" customHeight="1">
      <c r="A216" s="15" t="s">
        <v>156</v>
      </c>
      <c r="B216" s="16">
        <f t="shared" si="69"/>
        <v>310</v>
      </c>
      <c r="C216" s="16">
        <f t="shared" si="70"/>
        <v>0</v>
      </c>
      <c r="D216" s="16">
        <f t="shared" si="55"/>
        <v>-310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>
        <v>310</v>
      </c>
      <c r="O216" s="16"/>
      <c r="P216" s="16"/>
      <c r="Q216" s="17"/>
    </row>
    <row r="217" spans="1:17" s="18" customFormat="1" ht="21" customHeight="1">
      <c r="A217" s="15" t="s">
        <v>157</v>
      </c>
      <c r="B217" s="16">
        <f t="shared" si="69"/>
        <v>5000</v>
      </c>
      <c r="C217" s="16">
        <f t="shared" si="70"/>
        <v>0</v>
      </c>
      <c r="D217" s="16">
        <f aca="true" t="shared" si="71" ref="D217:D275">C217-B217</f>
        <v>-5000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>
        <v>5000</v>
      </c>
      <c r="O217" s="16"/>
      <c r="P217" s="16"/>
      <c r="Q217" s="17"/>
    </row>
    <row r="218" spans="1:17" s="18" customFormat="1" ht="36.75" customHeight="1">
      <c r="A218" s="15" t="s">
        <v>158</v>
      </c>
      <c r="B218" s="16">
        <f t="shared" si="69"/>
        <v>17000</v>
      </c>
      <c r="C218" s="16">
        <f t="shared" si="70"/>
        <v>0</v>
      </c>
      <c r="D218" s="16">
        <f t="shared" si="71"/>
        <v>-17000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>
        <v>17000</v>
      </c>
      <c r="O218" s="16"/>
      <c r="P218" s="16"/>
      <c r="Q218" s="17"/>
    </row>
    <row r="219" spans="1:17" s="18" customFormat="1" ht="21" customHeight="1">
      <c r="A219" s="15" t="s">
        <v>159</v>
      </c>
      <c r="B219" s="16">
        <f t="shared" si="69"/>
        <v>5000</v>
      </c>
      <c r="C219" s="16">
        <f t="shared" si="70"/>
        <v>0</v>
      </c>
      <c r="D219" s="16">
        <f t="shared" si="71"/>
        <v>-5000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>
        <v>5000</v>
      </c>
      <c r="O219" s="16"/>
      <c r="P219" s="16"/>
      <c r="Q219" s="17"/>
    </row>
    <row r="220" spans="1:17" s="18" customFormat="1" ht="21" customHeight="1">
      <c r="A220" s="15" t="s">
        <v>160</v>
      </c>
      <c r="B220" s="16">
        <f t="shared" si="69"/>
        <v>500</v>
      </c>
      <c r="C220" s="16">
        <f t="shared" si="70"/>
        <v>0</v>
      </c>
      <c r="D220" s="16">
        <f t="shared" si="71"/>
        <v>-500</v>
      </c>
      <c r="E220" s="16" t="s">
        <v>77</v>
      </c>
      <c r="F220" s="16"/>
      <c r="G220" s="16"/>
      <c r="H220" s="16"/>
      <c r="I220" s="16"/>
      <c r="J220" s="16"/>
      <c r="K220" s="16"/>
      <c r="L220" s="16"/>
      <c r="M220" s="16"/>
      <c r="N220" s="16">
        <v>500</v>
      </c>
      <c r="O220" s="16"/>
      <c r="P220" s="16"/>
      <c r="Q220" s="17"/>
    </row>
    <row r="221" spans="1:17" s="18" customFormat="1" ht="21" customHeight="1">
      <c r="A221" s="15" t="s">
        <v>161</v>
      </c>
      <c r="B221" s="16">
        <f t="shared" si="69"/>
        <v>1500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>
        <v>1500</v>
      </c>
      <c r="O221" s="16"/>
      <c r="P221" s="16"/>
      <c r="Q221" s="17"/>
    </row>
    <row r="222" spans="1:17" s="18" customFormat="1" ht="21" customHeight="1">
      <c r="A222" s="15" t="s">
        <v>197</v>
      </c>
      <c r="B222" s="16">
        <f t="shared" si="69"/>
        <v>3500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>
        <v>3500</v>
      </c>
      <c r="O222" s="16"/>
      <c r="P222" s="16"/>
      <c r="Q222" s="17"/>
    </row>
    <row r="223" spans="1:17" s="18" customFormat="1" ht="21" customHeight="1">
      <c r="A223" s="15" t="s">
        <v>198</v>
      </c>
      <c r="B223" s="16">
        <f t="shared" si="69"/>
        <v>6650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>
        <v>6650</v>
      </c>
      <c r="O223" s="16"/>
      <c r="P223" s="16"/>
      <c r="Q223" s="17"/>
    </row>
    <row r="224" spans="1:17" s="18" customFormat="1" ht="21" customHeight="1">
      <c r="A224" s="15" t="s">
        <v>199</v>
      </c>
      <c r="B224" s="16">
        <f t="shared" si="69"/>
        <v>1500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>
        <v>1500</v>
      </c>
      <c r="O224" s="16"/>
      <c r="P224" s="16"/>
      <c r="Q224" s="17"/>
    </row>
    <row r="225" spans="1:17" s="18" customFormat="1" ht="21" customHeight="1">
      <c r="A225" s="15" t="s">
        <v>200</v>
      </c>
      <c r="B225" s="16">
        <f t="shared" si="69"/>
        <v>400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>
        <v>400</v>
      </c>
      <c r="O225" s="16"/>
      <c r="P225" s="16"/>
      <c r="Q225" s="17"/>
    </row>
    <row r="226" spans="1:17" s="18" customFormat="1" ht="21" customHeight="1">
      <c r="A226" s="15" t="s">
        <v>201</v>
      </c>
      <c r="B226" s="16">
        <f t="shared" si="69"/>
        <v>500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>
        <v>500</v>
      </c>
      <c r="O226" s="16"/>
      <c r="P226" s="16"/>
      <c r="Q226" s="17"/>
    </row>
    <row r="227" spans="1:17" s="18" customFormat="1" ht="21" customHeight="1">
      <c r="A227" s="15" t="s">
        <v>162</v>
      </c>
      <c r="B227" s="16">
        <f t="shared" si="69"/>
        <v>1500</v>
      </c>
      <c r="C227" s="16">
        <f t="shared" si="70"/>
        <v>0</v>
      </c>
      <c r="D227" s="16">
        <f t="shared" si="71"/>
        <v>-1500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>
        <v>1500</v>
      </c>
      <c r="O227" s="16"/>
      <c r="P227" s="16"/>
      <c r="Q227" s="17"/>
    </row>
    <row r="228" spans="1:17" s="18" customFormat="1" ht="41.25" customHeight="1">
      <c r="A228" s="15" t="s">
        <v>163</v>
      </c>
      <c r="B228" s="16">
        <f t="shared" si="69"/>
        <v>2000</v>
      </c>
      <c r="C228" s="16">
        <f t="shared" si="70"/>
        <v>0</v>
      </c>
      <c r="D228" s="16">
        <f t="shared" si="71"/>
        <v>-2000</v>
      </c>
      <c r="E228" s="16" t="s">
        <v>78</v>
      </c>
      <c r="F228" s="16"/>
      <c r="G228" s="16"/>
      <c r="H228" s="16"/>
      <c r="I228" s="16"/>
      <c r="J228" s="16"/>
      <c r="K228" s="16"/>
      <c r="L228" s="16"/>
      <c r="M228" s="16"/>
      <c r="N228" s="16">
        <v>2000</v>
      </c>
      <c r="O228" s="16"/>
      <c r="P228" s="16"/>
      <c r="Q228" s="17"/>
    </row>
    <row r="229" spans="1:17" s="37" customFormat="1" ht="15.75">
      <c r="A229" s="59" t="s">
        <v>79</v>
      </c>
      <c r="B229" s="58">
        <f>SUM(B230:B235)</f>
        <v>72270</v>
      </c>
      <c r="C229" s="58">
        <f>SUM(C230:C235)</f>
        <v>0</v>
      </c>
      <c r="D229" s="53">
        <f t="shared" si="71"/>
        <v>-72270</v>
      </c>
      <c r="E229" s="53"/>
      <c r="F229" s="58">
        <f aca="true" t="shared" si="72" ref="F229:Q229">SUM(F230:F235)</f>
        <v>0</v>
      </c>
      <c r="G229" s="58">
        <f t="shared" si="72"/>
        <v>0</v>
      </c>
      <c r="H229" s="58">
        <f t="shared" si="72"/>
        <v>1770</v>
      </c>
      <c r="I229" s="58">
        <f t="shared" si="72"/>
        <v>0</v>
      </c>
      <c r="J229" s="58">
        <f t="shared" si="72"/>
        <v>0</v>
      </c>
      <c r="K229" s="58">
        <f t="shared" si="72"/>
        <v>0</v>
      </c>
      <c r="L229" s="58">
        <f t="shared" si="72"/>
        <v>0</v>
      </c>
      <c r="M229" s="58">
        <f t="shared" si="72"/>
        <v>0</v>
      </c>
      <c r="N229" s="58">
        <f t="shared" si="72"/>
        <v>70500</v>
      </c>
      <c r="O229" s="58">
        <f t="shared" si="72"/>
        <v>0</v>
      </c>
      <c r="P229" s="58">
        <f t="shared" si="72"/>
        <v>0</v>
      </c>
      <c r="Q229" s="58">
        <f t="shared" si="72"/>
        <v>0</v>
      </c>
    </row>
    <row r="230" spans="1:17" s="18" customFormat="1" ht="15.75">
      <c r="A230" s="60" t="s">
        <v>80</v>
      </c>
      <c r="B230" s="16">
        <f aca="true" t="shared" si="73" ref="B230:C235">F230+H230+J230+L230+N230+P230</f>
        <v>1770</v>
      </c>
      <c r="C230" s="16">
        <f t="shared" si="73"/>
        <v>0</v>
      </c>
      <c r="D230" s="16">
        <f t="shared" si="71"/>
        <v>-1770</v>
      </c>
      <c r="E230" s="16"/>
      <c r="F230" s="16"/>
      <c r="G230" s="16"/>
      <c r="H230" s="16">
        <v>1770</v>
      </c>
      <c r="I230" s="16"/>
      <c r="J230" s="16"/>
      <c r="K230" s="16"/>
      <c r="L230" s="16"/>
      <c r="M230" s="16"/>
      <c r="N230" s="16"/>
      <c r="O230" s="16"/>
      <c r="P230" s="16"/>
      <c r="Q230" s="17"/>
    </row>
    <row r="231" spans="1:17" s="18" customFormat="1" ht="15.75">
      <c r="A231" s="60" t="s">
        <v>81</v>
      </c>
      <c r="B231" s="16">
        <f t="shared" si="73"/>
        <v>1400</v>
      </c>
      <c r="C231" s="16">
        <f t="shared" si="73"/>
        <v>0</v>
      </c>
      <c r="D231" s="16">
        <f t="shared" si="71"/>
        <v>-1400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>
        <v>1400</v>
      </c>
      <c r="O231" s="16"/>
      <c r="P231" s="16"/>
      <c r="Q231" s="17"/>
    </row>
    <row r="232" spans="1:17" s="18" customFormat="1" ht="15.75">
      <c r="A232" s="60" t="s">
        <v>82</v>
      </c>
      <c r="B232" s="16">
        <f t="shared" si="73"/>
        <v>200</v>
      </c>
      <c r="C232" s="16">
        <f t="shared" si="73"/>
        <v>0</v>
      </c>
      <c r="D232" s="16">
        <f t="shared" si="71"/>
        <v>-200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>
        <v>200</v>
      </c>
      <c r="O232" s="16"/>
      <c r="P232" s="16"/>
      <c r="Q232" s="17"/>
    </row>
    <row r="233" spans="1:17" s="18" customFormat="1" ht="15.75">
      <c r="A233" s="15" t="s">
        <v>83</v>
      </c>
      <c r="B233" s="16">
        <f t="shared" si="73"/>
        <v>3500</v>
      </c>
      <c r="C233" s="16">
        <f t="shared" si="73"/>
        <v>0</v>
      </c>
      <c r="D233" s="16">
        <f t="shared" si="71"/>
        <v>-3500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>
        <v>3500</v>
      </c>
      <c r="O233" s="16"/>
      <c r="P233" s="16"/>
      <c r="Q233" s="17"/>
    </row>
    <row r="234" spans="1:17" s="18" customFormat="1" ht="15.75">
      <c r="A234" s="15" t="s">
        <v>84</v>
      </c>
      <c r="B234" s="16">
        <f t="shared" si="73"/>
        <v>63600</v>
      </c>
      <c r="C234" s="16">
        <f t="shared" si="73"/>
        <v>0</v>
      </c>
      <c r="D234" s="16">
        <f t="shared" si="71"/>
        <v>-63600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>
        <v>63600</v>
      </c>
      <c r="O234" s="16"/>
      <c r="P234" s="16"/>
      <c r="Q234" s="17"/>
    </row>
    <row r="235" spans="1:17" s="18" customFormat="1" ht="15.75">
      <c r="A235" s="15" t="s">
        <v>85</v>
      </c>
      <c r="B235" s="16">
        <f t="shared" si="73"/>
        <v>1800</v>
      </c>
      <c r="C235" s="16">
        <f t="shared" si="73"/>
        <v>0</v>
      </c>
      <c r="D235" s="16">
        <f t="shared" si="71"/>
        <v>-1800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>
        <v>1800</v>
      </c>
      <c r="O235" s="16"/>
      <c r="P235" s="16"/>
      <c r="Q235" s="17"/>
    </row>
    <row r="236" spans="1:17" s="24" customFormat="1" ht="19.5">
      <c r="A236" s="32" t="s">
        <v>86</v>
      </c>
      <c r="B236" s="12">
        <f>SUM(B237:B256)</f>
        <v>211170</v>
      </c>
      <c r="C236" s="12">
        <f>SUM(C237:C256)</f>
        <v>0</v>
      </c>
      <c r="D236" s="12">
        <f t="shared" si="71"/>
        <v>-211170</v>
      </c>
      <c r="E236" s="12"/>
      <c r="F236" s="12">
        <f aca="true" t="shared" si="74" ref="F236:Q236">SUM(F237:F256)</f>
        <v>0</v>
      </c>
      <c r="G236" s="12">
        <f t="shared" si="74"/>
        <v>0</v>
      </c>
      <c r="H236" s="12">
        <f t="shared" si="74"/>
        <v>0</v>
      </c>
      <c r="I236" s="12">
        <f t="shared" si="74"/>
        <v>0</v>
      </c>
      <c r="J236" s="12">
        <f t="shared" si="74"/>
        <v>0</v>
      </c>
      <c r="K236" s="12">
        <f t="shared" si="74"/>
        <v>0</v>
      </c>
      <c r="L236" s="12">
        <f t="shared" si="74"/>
        <v>0</v>
      </c>
      <c r="M236" s="12">
        <f t="shared" si="74"/>
        <v>0</v>
      </c>
      <c r="N236" s="12">
        <f>SUM(N237:N256)</f>
        <v>211170</v>
      </c>
      <c r="O236" s="12">
        <f t="shared" si="74"/>
        <v>0</v>
      </c>
      <c r="P236" s="12">
        <f t="shared" si="74"/>
        <v>0</v>
      </c>
      <c r="Q236" s="12">
        <f t="shared" si="74"/>
        <v>0</v>
      </c>
    </row>
    <row r="237" spans="1:17" s="18" customFormat="1" ht="32.25" customHeight="1" hidden="1">
      <c r="A237" s="15" t="s">
        <v>87</v>
      </c>
      <c r="B237" s="16">
        <f>F237+H237+J237+L237+N237+P237</f>
        <v>0</v>
      </c>
      <c r="C237" s="16">
        <f>G237+I237+K237+M237+O237+Q237</f>
        <v>0</v>
      </c>
      <c r="D237" s="16">
        <f t="shared" si="71"/>
        <v>0</v>
      </c>
      <c r="E237" s="16" t="s">
        <v>88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7"/>
    </row>
    <row r="238" spans="1:17" s="18" customFormat="1" ht="33" customHeight="1">
      <c r="A238" s="15" t="s">
        <v>149</v>
      </c>
      <c r="B238" s="16">
        <f>F238+H238+J238+L238+N238+P238</f>
        <v>76000</v>
      </c>
      <c r="C238" s="16">
        <f>G238+I238+K238+M238+O238+Q238</f>
        <v>0</v>
      </c>
      <c r="D238" s="16">
        <f t="shared" si="71"/>
        <v>-76000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>
        <v>76000</v>
      </c>
      <c r="O238" s="16"/>
      <c r="P238" s="16"/>
      <c r="Q238" s="17"/>
    </row>
    <row r="239" spans="1:17" ht="30" customHeight="1" hidden="1">
      <c r="A239" s="17" t="s">
        <v>89</v>
      </c>
      <c r="B239" s="16">
        <f aca="true" t="shared" si="75" ref="B239:B256">F239+H239+J239+L239+N239</f>
        <v>0</v>
      </c>
      <c r="C239" s="16">
        <f aca="true" t="shared" si="76" ref="C239:C256">G239+I239+K239+M239+O239</f>
        <v>0</v>
      </c>
      <c r="D239" s="16">
        <f t="shared" si="71"/>
        <v>0</v>
      </c>
      <c r="E239" s="16"/>
      <c r="F239" s="38"/>
      <c r="G239" s="38"/>
      <c r="H239" s="38"/>
      <c r="I239" s="38"/>
      <c r="J239" s="38"/>
      <c r="K239" s="38"/>
      <c r="L239" s="38"/>
      <c r="M239" s="38"/>
      <c r="N239" s="39"/>
      <c r="O239" s="39"/>
      <c r="P239" s="38"/>
      <c r="Q239" s="33"/>
    </row>
    <row r="240" spans="1:17" ht="38.25" customHeight="1" hidden="1">
      <c r="A240" s="17" t="s">
        <v>90</v>
      </c>
      <c r="B240" s="16">
        <f t="shared" si="75"/>
        <v>0</v>
      </c>
      <c r="C240" s="16">
        <f t="shared" si="76"/>
        <v>0</v>
      </c>
      <c r="D240" s="16">
        <f t="shared" si="71"/>
        <v>0</v>
      </c>
      <c r="E240" s="16" t="s">
        <v>91</v>
      </c>
      <c r="F240" s="38"/>
      <c r="G240" s="38"/>
      <c r="H240" s="38"/>
      <c r="I240" s="38"/>
      <c r="J240" s="38"/>
      <c r="K240" s="38"/>
      <c r="L240" s="38"/>
      <c r="M240" s="38"/>
      <c r="N240" s="40"/>
      <c r="O240" s="40"/>
      <c r="P240" s="38"/>
      <c r="Q240" s="33"/>
    </row>
    <row r="241" spans="1:17" ht="38.25" customHeight="1" hidden="1">
      <c r="A241" s="17" t="s">
        <v>92</v>
      </c>
      <c r="B241" s="16">
        <f t="shared" si="75"/>
        <v>0</v>
      </c>
      <c r="C241" s="16">
        <f t="shared" si="76"/>
        <v>0</v>
      </c>
      <c r="D241" s="16">
        <f t="shared" si="71"/>
        <v>0</v>
      </c>
      <c r="E241" s="16"/>
      <c r="F241" s="38"/>
      <c r="G241" s="38"/>
      <c r="H241" s="38"/>
      <c r="I241" s="38"/>
      <c r="J241" s="38"/>
      <c r="K241" s="38"/>
      <c r="L241" s="38"/>
      <c r="M241" s="38"/>
      <c r="N241" s="40"/>
      <c r="O241" s="40"/>
      <c r="P241" s="38"/>
      <c r="Q241" s="33"/>
    </row>
    <row r="242" spans="1:17" ht="36.75" customHeight="1" hidden="1">
      <c r="A242" s="17" t="s">
        <v>93</v>
      </c>
      <c r="B242" s="16">
        <f t="shared" si="75"/>
        <v>0</v>
      </c>
      <c r="C242" s="16">
        <f t="shared" si="76"/>
        <v>0</v>
      </c>
      <c r="D242" s="16">
        <f t="shared" si="71"/>
        <v>0</v>
      </c>
      <c r="E242" s="16" t="s">
        <v>94</v>
      </c>
      <c r="F242" s="38"/>
      <c r="G242" s="38"/>
      <c r="H242" s="38"/>
      <c r="I242" s="38"/>
      <c r="J242" s="38"/>
      <c r="K242" s="38"/>
      <c r="L242" s="38"/>
      <c r="M242" s="38"/>
      <c r="N242" s="40"/>
      <c r="O242" s="40"/>
      <c r="P242" s="38"/>
      <c r="Q242" s="33"/>
    </row>
    <row r="243" spans="1:17" s="18" customFormat="1" ht="48.75" customHeight="1" hidden="1">
      <c r="A243" s="15" t="s">
        <v>95</v>
      </c>
      <c r="B243" s="16">
        <f t="shared" si="75"/>
        <v>0</v>
      </c>
      <c r="C243" s="16">
        <f t="shared" si="76"/>
        <v>0</v>
      </c>
      <c r="D243" s="16">
        <f t="shared" si="71"/>
        <v>0</v>
      </c>
      <c r="E243" s="16" t="s">
        <v>96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7"/>
    </row>
    <row r="244" spans="1:17" ht="34.5" customHeight="1">
      <c r="A244" s="17" t="s">
        <v>97</v>
      </c>
      <c r="B244" s="16">
        <f t="shared" si="75"/>
        <v>70700</v>
      </c>
      <c r="C244" s="16">
        <f t="shared" si="76"/>
        <v>0</v>
      </c>
      <c r="D244" s="16">
        <f t="shared" si="71"/>
        <v>-70700</v>
      </c>
      <c r="E244" s="16" t="s">
        <v>98</v>
      </c>
      <c r="F244" s="38"/>
      <c r="G244" s="38"/>
      <c r="H244" s="38"/>
      <c r="I244" s="38"/>
      <c r="J244" s="38"/>
      <c r="K244" s="38"/>
      <c r="L244" s="38"/>
      <c r="M244" s="38"/>
      <c r="N244" s="39">
        <v>70700</v>
      </c>
      <c r="O244" s="39"/>
      <c r="P244" s="38"/>
      <c r="Q244" s="33"/>
    </row>
    <row r="245" spans="1:17" ht="34.5" customHeight="1">
      <c r="A245" s="17" t="s">
        <v>179</v>
      </c>
      <c r="B245" s="16">
        <f t="shared" si="75"/>
        <v>2000</v>
      </c>
      <c r="C245" s="16"/>
      <c r="D245" s="16"/>
      <c r="E245" s="16"/>
      <c r="F245" s="38"/>
      <c r="G245" s="38"/>
      <c r="H245" s="38"/>
      <c r="I245" s="38"/>
      <c r="J245" s="38"/>
      <c r="K245" s="38"/>
      <c r="L245" s="38"/>
      <c r="M245" s="38"/>
      <c r="N245" s="39">
        <v>2000</v>
      </c>
      <c r="O245" s="39"/>
      <c r="P245" s="38"/>
      <c r="Q245" s="33"/>
    </row>
    <row r="246" spans="1:17" ht="34.5" customHeight="1">
      <c r="A246" s="17" t="s">
        <v>180</v>
      </c>
      <c r="B246" s="16">
        <f t="shared" si="75"/>
        <v>2000</v>
      </c>
      <c r="C246" s="16"/>
      <c r="D246" s="16"/>
      <c r="E246" s="16"/>
      <c r="F246" s="38"/>
      <c r="G246" s="38"/>
      <c r="H246" s="38"/>
      <c r="I246" s="38"/>
      <c r="J246" s="38"/>
      <c r="K246" s="38"/>
      <c r="L246" s="38"/>
      <c r="M246" s="38"/>
      <c r="N246" s="39">
        <v>2000</v>
      </c>
      <c r="O246" s="39"/>
      <c r="P246" s="38"/>
      <c r="Q246" s="33"/>
    </row>
    <row r="247" spans="1:17" ht="58.5" customHeight="1">
      <c r="A247" s="17" t="s">
        <v>181</v>
      </c>
      <c r="B247" s="16">
        <f t="shared" si="75"/>
        <v>1000</v>
      </c>
      <c r="C247" s="16"/>
      <c r="D247" s="16"/>
      <c r="E247" s="16"/>
      <c r="F247" s="38"/>
      <c r="G247" s="38"/>
      <c r="H247" s="38"/>
      <c r="I247" s="38"/>
      <c r="J247" s="38"/>
      <c r="K247" s="38"/>
      <c r="L247" s="38"/>
      <c r="M247" s="38"/>
      <c r="N247" s="39">
        <v>1000</v>
      </c>
      <c r="O247" s="39"/>
      <c r="P247" s="38"/>
      <c r="Q247" s="33"/>
    </row>
    <row r="248" spans="1:17" ht="71.25" customHeight="1">
      <c r="A248" s="17" t="s">
        <v>205</v>
      </c>
      <c r="B248" s="16">
        <f t="shared" si="75"/>
        <v>1500</v>
      </c>
      <c r="C248" s="16"/>
      <c r="D248" s="16"/>
      <c r="E248" s="16"/>
      <c r="F248" s="38"/>
      <c r="G248" s="38"/>
      <c r="H248" s="38"/>
      <c r="I248" s="38"/>
      <c r="J248" s="38"/>
      <c r="K248" s="38"/>
      <c r="L248" s="38"/>
      <c r="M248" s="38"/>
      <c r="N248" s="39">
        <v>1500</v>
      </c>
      <c r="O248" s="39"/>
      <c r="P248" s="38"/>
      <c r="Q248" s="33"/>
    </row>
    <row r="249" spans="1:17" ht="36" customHeight="1">
      <c r="A249" s="17" t="s">
        <v>176</v>
      </c>
      <c r="B249" s="16">
        <f t="shared" si="75"/>
        <v>1000</v>
      </c>
      <c r="C249" s="16">
        <f t="shared" si="76"/>
        <v>0</v>
      </c>
      <c r="D249" s="16">
        <f t="shared" si="71"/>
        <v>-1000</v>
      </c>
      <c r="E249" s="16"/>
      <c r="F249" s="38"/>
      <c r="G249" s="38"/>
      <c r="H249" s="38"/>
      <c r="I249" s="38"/>
      <c r="J249" s="38"/>
      <c r="K249" s="38"/>
      <c r="L249" s="38"/>
      <c r="M249" s="38"/>
      <c r="N249" s="39">
        <v>1000</v>
      </c>
      <c r="O249" s="39"/>
      <c r="P249" s="38"/>
      <c r="Q249" s="33"/>
    </row>
    <row r="250" spans="1:17" ht="39.75" customHeight="1">
      <c r="A250" s="17" t="s">
        <v>177</v>
      </c>
      <c r="B250" s="16">
        <f t="shared" si="75"/>
        <v>500</v>
      </c>
      <c r="C250" s="16">
        <f t="shared" si="76"/>
        <v>0</v>
      </c>
      <c r="D250" s="16">
        <f t="shared" si="71"/>
        <v>-500</v>
      </c>
      <c r="E250" s="16" t="s">
        <v>99</v>
      </c>
      <c r="F250" s="38"/>
      <c r="G250" s="38"/>
      <c r="H250" s="38"/>
      <c r="I250" s="38"/>
      <c r="J250" s="38"/>
      <c r="K250" s="38"/>
      <c r="L250" s="38"/>
      <c r="M250" s="38"/>
      <c r="N250" s="39">
        <v>500</v>
      </c>
      <c r="O250" s="39"/>
      <c r="P250" s="38"/>
      <c r="Q250" s="33"/>
    </row>
    <row r="251" spans="1:17" s="18" customFormat="1" ht="34.5" customHeight="1">
      <c r="A251" s="15" t="s">
        <v>100</v>
      </c>
      <c r="B251" s="16">
        <f t="shared" si="75"/>
        <v>10000</v>
      </c>
      <c r="C251" s="16">
        <f t="shared" si="76"/>
        <v>0</v>
      </c>
      <c r="D251" s="16">
        <f t="shared" si="71"/>
        <v>-10000</v>
      </c>
      <c r="E251" s="16" t="s">
        <v>29</v>
      </c>
      <c r="F251" s="16"/>
      <c r="G251" s="16"/>
      <c r="H251" s="16"/>
      <c r="I251" s="16"/>
      <c r="J251" s="16"/>
      <c r="K251" s="16"/>
      <c r="L251" s="16"/>
      <c r="M251" s="16"/>
      <c r="N251" s="16">
        <v>10000</v>
      </c>
      <c r="O251" s="16"/>
      <c r="P251" s="16"/>
      <c r="Q251" s="17"/>
    </row>
    <row r="252" spans="1:17" s="18" customFormat="1" ht="53.25" customHeight="1">
      <c r="A252" s="15" t="s">
        <v>214</v>
      </c>
      <c r="B252" s="16">
        <f t="shared" si="75"/>
        <v>7370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>
        <v>7370</v>
      </c>
      <c r="O252" s="16"/>
      <c r="P252" s="16"/>
      <c r="Q252" s="17"/>
    </row>
    <row r="253" spans="1:17" s="18" customFormat="1" ht="53.25" customHeight="1">
      <c r="A253" s="15" t="s">
        <v>213</v>
      </c>
      <c r="B253" s="16">
        <f t="shared" si="75"/>
        <v>35000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>
        <v>35000</v>
      </c>
      <c r="O253" s="16"/>
      <c r="P253" s="16"/>
      <c r="Q253" s="17"/>
    </row>
    <row r="254" spans="1:17" s="18" customFormat="1" ht="40.5" customHeight="1">
      <c r="A254" s="15" t="s">
        <v>122</v>
      </c>
      <c r="B254" s="16">
        <f t="shared" si="75"/>
        <v>1100</v>
      </c>
      <c r="C254" s="16">
        <f t="shared" si="76"/>
        <v>0</v>
      </c>
      <c r="D254" s="16">
        <f t="shared" si="71"/>
        <v>-1100</v>
      </c>
      <c r="E254" s="16" t="s">
        <v>101</v>
      </c>
      <c r="F254" s="16"/>
      <c r="G254" s="16"/>
      <c r="H254" s="16"/>
      <c r="I254" s="16"/>
      <c r="J254" s="16"/>
      <c r="K254" s="16"/>
      <c r="L254" s="16"/>
      <c r="M254" s="16"/>
      <c r="N254" s="16">
        <v>1100</v>
      </c>
      <c r="O254" s="16"/>
      <c r="P254" s="16"/>
      <c r="Q254" s="17"/>
    </row>
    <row r="255" spans="1:17" s="18" customFormat="1" ht="36.75" customHeight="1">
      <c r="A255" s="15" t="s">
        <v>216</v>
      </c>
      <c r="B255" s="16">
        <f t="shared" si="75"/>
        <v>1500</v>
      </c>
      <c r="C255" s="16">
        <f t="shared" si="76"/>
        <v>0</v>
      </c>
      <c r="D255" s="16">
        <f t="shared" si="71"/>
        <v>-1500</v>
      </c>
      <c r="E255" s="16" t="s">
        <v>102</v>
      </c>
      <c r="F255" s="16"/>
      <c r="G255" s="16"/>
      <c r="H255" s="16"/>
      <c r="I255" s="16"/>
      <c r="J255" s="16"/>
      <c r="K255" s="16"/>
      <c r="L255" s="16"/>
      <c r="M255" s="16"/>
      <c r="N255" s="16">
        <v>1500</v>
      </c>
      <c r="O255" s="16"/>
      <c r="P255" s="16"/>
      <c r="Q255" s="17"/>
    </row>
    <row r="256" spans="1:17" ht="17.25" customHeight="1">
      <c r="A256" s="15" t="s">
        <v>178</v>
      </c>
      <c r="B256" s="16">
        <f t="shared" si="75"/>
        <v>1500</v>
      </c>
      <c r="C256" s="16">
        <f t="shared" si="76"/>
        <v>0</v>
      </c>
      <c r="D256" s="16">
        <f t="shared" si="71"/>
        <v>-1500</v>
      </c>
      <c r="E256" s="16"/>
      <c r="F256" s="38"/>
      <c r="G256" s="38"/>
      <c r="H256" s="38"/>
      <c r="I256" s="38"/>
      <c r="J256" s="38"/>
      <c r="K256" s="38"/>
      <c r="L256" s="38"/>
      <c r="M256" s="38"/>
      <c r="N256" s="40">
        <v>1500</v>
      </c>
      <c r="O256" s="39"/>
      <c r="P256" s="38"/>
      <c r="Q256" s="33"/>
    </row>
    <row r="257" spans="1:17" s="24" customFormat="1" ht="19.5">
      <c r="A257" s="32" t="s">
        <v>103</v>
      </c>
      <c r="B257" s="12">
        <f>B258</f>
        <v>286922</v>
      </c>
      <c r="C257" s="12">
        <f>C258</f>
        <v>0</v>
      </c>
      <c r="D257" s="12">
        <f t="shared" si="71"/>
        <v>-286922</v>
      </c>
      <c r="E257" s="12"/>
      <c r="F257" s="12">
        <f aca="true" t="shared" si="77" ref="F257:Q257">F258</f>
        <v>0</v>
      </c>
      <c r="G257" s="12">
        <f t="shared" si="77"/>
        <v>0</v>
      </c>
      <c r="H257" s="12">
        <f t="shared" si="77"/>
        <v>0</v>
      </c>
      <c r="I257" s="12">
        <f t="shared" si="77"/>
        <v>0</v>
      </c>
      <c r="J257" s="12">
        <f t="shared" si="77"/>
        <v>0</v>
      </c>
      <c r="K257" s="12">
        <f t="shared" si="77"/>
        <v>0</v>
      </c>
      <c r="L257" s="12">
        <f t="shared" si="77"/>
        <v>0</v>
      </c>
      <c r="M257" s="12">
        <f t="shared" si="77"/>
        <v>0</v>
      </c>
      <c r="N257" s="12">
        <f t="shared" si="77"/>
        <v>286922</v>
      </c>
      <c r="O257" s="12">
        <f t="shared" si="77"/>
        <v>0</v>
      </c>
      <c r="P257" s="12">
        <f t="shared" si="77"/>
        <v>0</v>
      </c>
      <c r="Q257" s="12">
        <f t="shared" si="77"/>
        <v>0</v>
      </c>
    </row>
    <row r="258" spans="1:17" s="18" customFormat="1" ht="15.75">
      <c r="A258" s="13" t="s">
        <v>104</v>
      </c>
      <c r="B258" s="14">
        <f>SUM(B259:B270)</f>
        <v>286922</v>
      </c>
      <c r="C258" s="14">
        <f>SUM(C259:C270)</f>
        <v>0</v>
      </c>
      <c r="D258" s="14">
        <f t="shared" si="71"/>
        <v>-286922</v>
      </c>
      <c r="E258" s="14"/>
      <c r="F258" s="14">
        <f aca="true" t="shared" si="78" ref="F258:Q258">SUM(F259:F270)</f>
        <v>0</v>
      </c>
      <c r="G258" s="14">
        <f t="shared" si="78"/>
        <v>0</v>
      </c>
      <c r="H258" s="14">
        <f t="shared" si="78"/>
        <v>0</v>
      </c>
      <c r="I258" s="14">
        <f t="shared" si="78"/>
        <v>0</v>
      </c>
      <c r="J258" s="14">
        <f t="shared" si="78"/>
        <v>0</v>
      </c>
      <c r="K258" s="14">
        <f t="shared" si="78"/>
        <v>0</v>
      </c>
      <c r="L258" s="14">
        <f t="shared" si="78"/>
        <v>0</v>
      </c>
      <c r="M258" s="14">
        <f t="shared" si="78"/>
        <v>0</v>
      </c>
      <c r="N258" s="14">
        <f t="shared" si="78"/>
        <v>286922</v>
      </c>
      <c r="O258" s="14">
        <f t="shared" si="78"/>
        <v>0</v>
      </c>
      <c r="P258" s="14">
        <f t="shared" si="78"/>
        <v>0</v>
      </c>
      <c r="Q258" s="14">
        <f t="shared" si="78"/>
        <v>0</v>
      </c>
    </row>
    <row r="259" spans="1:17" s="18" customFormat="1" ht="54" customHeight="1">
      <c r="A259" s="15" t="s">
        <v>147</v>
      </c>
      <c r="B259" s="16">
        <f aca="true" t="shared" si="79" ref="B259:C265">F259+H259+J259+L259+N259</f>
        <v>7222</v>
      </c>
      <c r="C259" s="16">
        <f t="shared" si="79"/>
        <v>0</v>
      </c>
      <c r="D259" s="16">
        <f t="shared" si="71"/>
        <v>-7222</v>
      </c>
      <c r="E259" s="16" t="s">
        <v>105</v>
      </c>
      <c r="F259" s="16"/>
      <c r="G259" s="16"/>
      <c r="H259" s="16"/>
      <c r="I259" s="16"/>
      <c r="J259" s="16"/>
      <c r="K259" s="16"/>
      <c r="L259" s="16"/>
      <c r="M259" s="16"/>
      <c r="N259" s="16">
        <v>7222</v>
      </c>
      <c r="O259" s="16"/>
      <c r="P259" s="16"/>
      <c r="Q259" s="17"/>
    </row>
    <row r="260" spans="1:17" s="18" customFormat="1" ht="54" customHeight="1">
      <c r="A260" s="15" t="s">
        <v>207</v>
      </c>
      <c r="B260" s="16">
        <f t="shared" si="79"/>
        <v>6000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>
        <v>6000</v>
      </c>
      <c r="O260" s="16"/>
      <c r="P260" s="16"/>
      <c r="Q260" s="17"/>
    </row>
    <row r="261" spans="1:17" s="18" customFormat="1" ht="49.5" customHeight="1">
      <c r="A261" s="15" t="s">
        <v>206</v>
      </c>
      <c r="B261" s="16">
        <f t="shared" si="79"/>
        <v>70000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>
        <v>70000</v>
      </c>
      <c r="O261" s="16"/>
      <c r="P261" s="16"/>
      <c r="Q261" s="17"/>
    </row>
    <row r="262" spans="1:17" s="18" customFormat="1" ht="35.25" customHeight="1">
      <c r="A262" s="15" t="s">
        <v>203</v>
      </c>
      <c r="B262" s="16">
        <f t="shared" si="79"/>
        <v>10000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>
        <v>10000</v>
      </c>
      <c r="O262" s="16"/>
      <c r="P262" s="16"/>
      <c r="Q262" s="17"/>
    </row>
    <row r="263" spans="1:17" s="18" customFormat="1" ht="37.5" customHeight="1">
      <c r="A263" s="15" t="s">
        <v>202</v>
      </c>
      <c r="B263" s="16">
        <f t="shared" si="79"/>
        <v>10000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>
        <v>10000</v>
      </c>
      <c r="O263" s="16"/>
      <c r="P263" s="16"/>
      <c r="Q263" s="17"/>
    </row>
    <row r="264" spans="1:17" s="18" customFormat="1" ht="51" customHeight="1">
      <c r="A264" s="15" t="s">
        <v>132</v>
      </c>
      <c r="B264" s="16">
        <f t="shared" si="79"/>
        <v>5000</v>
      </c>
      <c r="C264" s="16">
        <f t="shared" si="79"/>
        <v>0</v>
      </c>
      <c r="D264" s="16">
        <f t="shared" si="71"/>
        <v>-5000</v>
      </c>
      <c r="E264" s="16" t="s">
        <v>106</v>
      </c>
      <c r="F264" s="16"/>
      <c r="G264" s="16"/>
      <c r="H264" s="16"/>
      <c r="I264" s="16"/>
      <c r="J264" s="16"/>
      <c r="K264" s="16"/>
      <c r="L264" s="16"/>
      <c r="M264" s="16"/>
      <c r="N264" s="16">
        <v>5000</v>
      </c>
      <c r="O264" s="16"/>
      <c r="P264" s="16"/>
      <c r="Q264" s="17"/>
    </row>
    <row r="265" spans="1:17" s="18" customFormat="1" ht="35.25" customHeight="1">
      <c r="A265" s="15" t="s">
        <v>107</v>
      </c>
      <c r="B265" s="16">
        <f t="shared" si="79"/>
        <v>6000</v>
      </c>
      <c r="C265" s="16">
        <f t="shared" si="79"/>
        <v>0</v>
      </c>
      <c r="D265" s="16">
        <f t="shared" si="71"/>
        <v>-6000</v>
      </c>
      <c r="E265" s="16" t="s">
        <v>29</v>
      </c>
      <c r="F265" s="16"/>
      <c r="G265" s="16"/>
      <c r="H265" s="16"/>
      <c r="I265" s="16"/>
      <c r="J265" s="16"/>
      <c r="K265" s="16"/>
      <c r="L265" s="16"/>
      <c r="M265" s="16"/>
      <c r="N265" s="16">
        <v>6000</v>
      </c>
      <c r="O265" s="16"/>
      <c r="P265" s="16"/>
      <c r="Q265" s="17"/>
    </row>
    <row r="266" spans="1:17" s="18" customFormat="1" ht="51.75" customHeight="1">
      <c r="A266" s="15" t="s">
        <v>175</v>
      </c>
      <c r="B266" s="16">
        <f>F266+H266+J266+L266+N266</f>
        <v>3000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>
        <v>3000</v>
      </c>
      <c r="O266" s="16"/>
      <c r="P266" s="16"/>
      <c r="Q266" s="17"/>
    </row>
    <row r="267" spans="1:17" s="18" customFormat="1" ht="51.75" customHeight="1">
      <c r="A267" s="15" t="s">
        <v>217</v>
      </c>
      <c r="B267" s="16">
        <f>F267+H267+J267+L267+N267</f>
        <v>5000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>
        <v>5000</v>
      </c>
      <c r="O267" s="16"/>
      <c r="P267" s="16"/>
      <c r="Q267" s="17"/>
    </row>
    <row r="268" spans="1:17" s="18" customFormat="1" ht="51.75" customHeight="1">
      <c r="A268" s="15" t="s">
        <v>212</v>
      </c>
      <c r="B268" s="16">
        <f>F268+H268+J268+L268+N268</f>
        <v>800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>
        <v>800</v>
      </c>
      <c r="O268" s="16"/>
      <c r="P268" s="16"/>
      <c r="Q268" s="17"/>
    </row>
    <row r="269" spans="1:17" s="18" customFormat="1" ht="37.5" customHeight="1">
      <c r="A269" s="15" t="s">
        <v>208</v>
      </c>
      <c r="B269" s="16">
        <f>F269+H269+J269+L269+N269</f>
        <v>2000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>
        <v>2000</v>
      </c>
      <c r="O269" s="16"/>
      <c r="P269" s="16"/>
      <c r="Q269" s="17"/>
    </row>
    <row r="270" spans="1:17" s="18" customFormat="1" ht="69.75" customHeight="1">
      <c r="A270" s="15" t="s">
        <v>108</v>
      </c>
      <c r="B270" s="16">
        <f>F270+H270+J270+L270+N270</f>
        <v>161900</v>
      </c>
      <c r="C270" s="16">
        <f>G270+I270+K270+M270+O270</f>
        <v>0</v>
      </c>
      <c r="D270" s="16">
        <f t="shared" si="71"/>
        <v>-161900</v>
      </c>
      <c r="E270" s="16" t="s">
        <v>109</v>
      </c>
      <c r="F270" s="16"/>
      <c r="G270" s="16"/>
      <c r="H270" s="16"/>
      <c r="I270" s="16"/>
      <c r="J270" s="16"/>
      <c r="K270" s="16"/>
      <c r="L270" s="16"/>
      <c r="M270" s="16"/>
      <c r="N270" s="16">
        <v>161900</v>
      </c>
      <c r="O270" s="16"/>
      <c r="P270" s="16"/>
      <c r="Q270" s="17"/>
    </row>
    <row r="271" spans="1:17" s="42" customFormat="1" ht="38.25" customHeight="1">
      <c r="A271" s="32" t="s">
        <v>110</v>
      </c>
      <c r="B271" s="12">
        <f>SUM(B272:B275)</f>
        <v>8169.48</v>
      </c>
      <c r="C271" s="12">
        <f>SUM(C272:C275)</f>
        <v>0</v>
      </c>
      <c r="D271" s="12">
        <f t="shared" si="71"/>
        <v>-8169.48</v>
      </c>
      <c r="E271" s="12"/>
      <c r="F271" s="12">
        <f aca="true" t="shared" si="80" ref="F271:Q271">SUM(F272:F275)</f>
        <v>6169.48</v>
      </c>
      <c r="G271" s="12">
        <f t="shared" si="80"/>
        <v>0</v>
      </c>
      <c r="H271" s="12">
        <f t="shared" si="80"/>
        <v>0</v>
      </c>
      <c r="I271" s="12">
        <f t="shared" si="80"/>
        <v>0</v>
      </c>
      <c r="J271" s="12">
        <f t="shared" si="80"/>
        <v>0</v>
      </c>
      <c r="K271" s="12">
        <f t="shared" si="80"/>
        <v>0</v>
      </c>
      <c r="L271" s="12">
        <f t="shared" si="80"/>
        <v>0</v>
      </c>
      <c r="M271" s="12">
        <f t="shared" si="80"/>
        <v>0</v>
      </c>
      <c r="N271" s="12">
        <f t="shared" si="80"/>
        <v>2000</v>
      </c>
      <c r="O271" s="12">
        <f t="shared" si="80"/>
        <v>0</v>
      </c>
      <c r="P271" s="12">
        <f t="shared" si="80"/>
        <v>0</v>
      </c>
      <c r="Q271" s="12">
        <f t="shared" si="80"/>
        <v>0</v>
      </c>
    </row>
    <row r="272" spans="1:17" s="18" customFormat="1" ht="36" customHeight="1" hidden="1">
      <c r="A272" s="15" t="s">
        <v>121</v>
      </c>
      <c r="B272" s="16">
        <f aca="true" t="shared" si="81" ref="B272:C275">F272+H272+J272+L272+N272</f>
        <v>0</v>
      </c>
      <c r="C272" s="16">
        <f t="shared" si="81"/>
        <v>0</v>
      </c>
      <c r="D272" s="16">
        <f t="shared" si="71"/>
        <v>0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7"/>
    </row>
    <row r="273" spans="1:17" s="18" customFormat="1" ht="43.5" customHeight="1">
      <c r="A273" s="15" t="s">
        <v>174</v>
      </c>
      <c r="B273" s="16">
        <f t="shared" si="81"/>
        <v>6169.48</v>
      </c>
      <c r="C273" s="16"/>
      <c r="D273" s="16"/>
      <c r="E273" s="16"/>
      <c r="F273" s="16">
        <v>6169.48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7"/>
    </row>
    <row r="274" spans="1:17" s="18" customFormat="1" ht="43.5" customHeight="1">
      <c r="A274" s="15" t="s">
        <v>209</v>
      </c>
      <c r="B274" s="16">
        <f t="shared" si="81"/>
        <v>2000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>
        <v>2000</v>
      </c>
      <c r="O274" s="16"/>
      <c r="P274" s="16"/>
      <c r="Q274" s="17"/>
    </row>
    <row r="275" spans="1:17" s="18" customFormat="1" ht="33.75" customHeight="1" hidden="1">
      <c r="A275" s="15" t="s">
        <v>111</v>
      </c>
      <c r="B275" s="16">
        <f t="shared" si="81"/>
        <v>0</v>
      </c>
      <c r="C275" s="16">
        <f t="shared" si="81"/>
        <v>0</v>
      </c>
      <c r="D275" s="16">
        <f t="shared" si="71"/>
        <v>0</v>
      </c>
      <c r="E275" s="16" t="s">
        <v>112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7"/>
    </row>
    <row r="276" spans="1:17" s="46" customFormat="1" ht="15.75" hidden="1">
      <c r="A276" s="45" t="s">
        <v>113</v>
      </c>
      <c r="B276" s="12">
        <f>SUM(B277:B278)</f>
        <v>0</v>
      </c>
      <c r="C276" s="12">
        <f aca="true" t="shared" si="82" ref="C276:P276">SUM(C277:C278)</f>
        <v>0</v>
      </c>
      <c r="D276" s="12">
        <f t="shared" si="82"/>
        <v>0</v>
      </c>
      <c r="E276" s="12">
        <f t="shared" si="82"/>
        <v>0</v>
      </c>
      <c r="F276" s="12">
        <f t="shared" si="82"/>
        <v>0</v>
      </c>
      <c r="G276" s="12">
        <f t="shared" si="82"/>
        <v>0</v>
      </c>
      <c r="H276" s="12">
        <f t="shared" si="82"/>
        <v>0</v>
      </c>
      <c r="I276" s="12">
        <f t="shared" si="82"/>
        <v>0</v>
      </c>
      <c r="J276" s="12">
        <f t="shared" si="82"/>
        <v>0</v>
      </c>
      <c r="K276" s="12">
        <f t="shared" si="82"/>
        <v>0</v>
      </c>
      <c r="L276" s="12">
        <f t="shared" si="82"/>
        <v>0</v>
      </c>
      <c r="M276" s="12">
        <f t="shared" si="82"/>
        <v>0</v>
      </c>
      <c r="N276" s="12">
        <f t="shared" si="82"/>
        <v>0</v>
      </c>
      <c r="O276" s="12">
        <f t="shared" si="82"/>
        <v>0</v>
      </c>
      <c r="P276" s="12">
        <f t="shared" si="82"/>
        <v>0</v>
      </c>
      <c r="Q276" s="19"/>
    </row>
    <row r="277" spans="1:17" s="18" customFormat="1" ht="30" hidden="1">
      <c r="A277" s="44" t="s">
        <v>114</v>
      </c>
      <c r="B277" s="16">
        <f>F277+H277+J277+L277+N277</f>
        <v>0</v>
      </c>
      <c r="C277" s="16">
        <f>G277+I277+K277+M277+O277</f>
        <v>0</v>
      </c>
      <c r="D277" s="16">
        <f>C277-B277</f>
        <v>0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7"/>
    </row>
    <row r="278" spans="1:17" s="18" customFormat="1" ht="15.75" hidden="1">
      <c r="A278" s="44" t="s">
        <v>115</v>
      </c>
      <c r="B278" s="16">
        <f>F278+H278+J278+L278+N278</f>
        <v>0</v>
      </c>
      <c r="C278" s="16">
        <f>G278+I278+K278+M278+O278</f>
        <v>0</v>
      </c>
      <c r="D278" s="16">
        <f>C278-B278</f>
        <v>0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7"/>
    </row>
    <row r="279" spans="1:17" s="46" customFormat="1" ht="20.25" customHeight="1">
      <c r="A279" s="45" t="s">
        <v>56</v>
      </c>
      <c r="B279" s="12">
        <f>SUM(B280:B280)</f>
        <v>81</v>
      </c>
      <c r="C279" s="12">
        <f aca="true" t="shared" si="83" ref="C279:P279">SUM(C280:C280)</f>
        <v>0</v>
      </c>
      <c r="D279" s="12">
        <f t="shared" si="83"/>
        <v>-81</v>
      </c>
      <c r="E279" s="12">
        <f t="shared" si="83"/>
        <v>0</v>
      </c>
      <c r="F279" s="12">
        <f t="shared" si="83"/>
        <v>81</v>
      </c>
      <c r="G279" s="12">
        <f t="shared" si="83"/>
        <v>0</v>
      </c>
      <c r="H279" s="12">
        <f t="shared" si="83"/>
        <v>0</v>
      </c>
      <c r="I279" s="12">
        <f t="shared" si="83"/>
        <v>0</v>
      </c>
      <c r="J279" s="12">
        <f t="shared" si="83"/>
        <v>0</v>
      </c>
      <c r="K279" s="12">
        <f t="shared" si="83"/>
        <v>0</v>
      </c>
      <c r="L279" s="12">
        <f t="shared" si="83"/>
        <v>0</v>
      </c>
      <c r="M279" s="12">
        <f t="shared" si="83"/>
        <v>0</v>
      </c>
      <c r="N279" s="12">
        <f t="shared" si="83"/>
        <v>0</v>
      </c>
      <c r="O279" s="12">
        <f t="shared" si="83"/>
        <v>0</v>
      </c>
      <c r="P279" s="12">
        <f t="shared" si="83"/>
        <v>0</v>
      </c>
      <c r="Q279" s="12">
        <f>SUM(Q280:Q280)</f>
        <v>0</v>
      </c>
    </row>
    <row r="280" spans="1:17" s="18" customFormat="1" ht="16.5" customHeight="1">
      <c r="A280" s="44" t="s">
        <v>116</v>
      </c>
      <c r="B280" s="16">
        <f>F280+H280+J280+L280+N280</f>
        <v>81</v>
      </c>
      <c r="C280" s="16">
        <f>G280+I280+K280+M280+O280</f>
        <v>0</v>
      </c>
      <c r="D280" s="16">
        <f>C280-B280</f>
        <v>-81</v>
      </c>
      <c r="E280" s="16" t="s">
        <v>117</v>
      </c>
      <c r="F280" s="16">
        <v>81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7"/>
    </row>
    <row r="281" spans="1:17" s="46" customFormat="1" ht="24" customHeight="1">
      <c r="A281" s="45" t="s">
        <v>118</v>
      </c>
      <c r="B281" s="12">
        <f>F281+H281+J281+L281+N281</f>
        <v>18641.8</v>
      </c>
      <c r="C281" s="12">
        <f>G281+I281+K281+M281+O281</f>
        <v>0</v>
      </c>
      <c r="D281" s="12">
        <f>C281-B281</f>
        <v>-18641.8</v>
      </c>
      <c r="E281" s="12"/>
      <c r="F281" s="12"/>
      <c r="G281" s="12"/>
      <c r="H281" s="12"/>
      <c r="I281" s="12"/>
      <c r="J281" s="12"/>
      <c r="K281" s="12"/>
      <c r="L281" s="12">
        <f>11400+7241.8</f>
        <v>18641.8</v>
      </c>
      <c r="M281" s="12"/>
      <c r="N281" s="12"/>
      <c r="O281" s="12"/>
      <c r="P281" s="12"/>
      <c r="Q281" s="19"/>
    </row>
  </sheetData>
  <mergeCells count="16">
    <mergeCell ref="J2:P2"/>
    <mergeCell ref="H11:I11"/>
    <mergeCell ref="J11:K11"/>
    <mergeCell ref="L11:M11"/>
    <mergeCell ref="A5:Q5"/>
    <mergeCell ref="N11:O11"/>
    <mergeCell ref="P11:Q11"/>
    <mergeCell ref="J3:P3"/>
    <mergeCell ref="J4:P4"/>
    <mergeCell ref="A6:Q6"/>
    <mergeCell ref="A7:Q7"/>
    <mergeCell ref="A9:A12"/>
    <mergeCell ref="B9:D11"/>
    <mergeCell ref="E9:E11"/>
    <mergeCell ref="F9:Q10"/>
    <mergeCell ref="F11:G11"/>
  </mergeCells>
  <printOptions/>
  <pageMargins left="0.89" right="0.16" top="0.16" bottom="0.16" header="0.5" footer="0.16"/>
  <pageSetup fitToHeight="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инвестиционного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Воронов Евгений Павлович</dc:creator>
  <cp:keywords/>
  <dc:description/>
  <cp:lastModifiedBy>User</cp:lastModifiedBy>
  <cp:lastPrinted>2010-02-01T06:58:37Z</cp:lastPrinted>
  <dcterms:created xsi:type="dcterms:W3CDTF">2009-10-09T04:57:29Z</dcterms:created>
  <dcterms:modified xsi:type="dcterms:W3CDTF">2010-04-29T09:33:57Z</dcterms:modified>
  <cp:category/>
  <cp:version/>
  <cp:contentType/>
  <cp:contentStatus/>
</cp:coreProperties>
</file>